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55" yWindow="45" windowWidth="12210" windowHeight="9975" tabRatio="825" activeTab="7"/>
  </bookViews>
  <sheets>
    <sheet name="1. Bevétel" sheetId="1" r:id="rId1"/>
    <sheet name="2. Kiadás" sheetId="2" r:id="rId2"/>
    <sheet name="3. Bevétel 2" sheetId="3" r:id="rId3"/>
    <sheet name="4. Kiadás 2" sheetId="4" r:id="rId4"/>
    <sheet name="5.Többéves" sheetId="5" r:id="rId5"/>
    <sheet name="6.Beruh." sheetId="6" r:id="rId6"/>
    <sheet name="7.Felhalm." sheetId="7" r:id="rId7"/>
    <sheet name="8.Mérleg" sheetId="8" r:id="rId8"/>
    <sheet name="9.Létszám" sheetId="9" r:id="rId9"/>
    <sheet name="10. Tábla" sheetId="10" r:id="rId10"/>
    <sheet name="11.Hit.felv.korl" sheetId="11" r:id="rId11"/>
    <sheet name="12.EU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2007_kulcs">'[2]Királyszentistván - 2007'!$A$4:$A$200</definedName>
    <definedName name="_2007_összegzendő_nettó">'[2]Királyszentistván - 2007'!$Y$4:$Y$201</definedName>
    <definedName name="_4._sz._sor_részletezése">#REF!</definedName>
    <definedName name="_ÁRFOLYAM" localSheetId="9">'10. Tábla'!#REF!</definedName>
    <definedName name="_ÁRFOLYAM" localSheetId="10">#REF!</definedName>
    <definedName name="_ÁRFOLYAM" localSheetId="2">#REF!</definedName>
    <definedName name="_ÁRFOLYAM">#REF!</definedName>
    <definedName name="_kiadások_költségsora">'[3]Kiadások'!$C$5:$C$301</definedName>
    <definedName name="_kiadások_nettó">'[3]Kiadások'!$D$5:$D$301</definedName>
    <definedName name="_xlnm.Print_Titles" localSheetId="0">'1. Bevétel'!$4:$6</definedName>
    <definedName name="_xlnm.Print_Titles" localSheetId="1">'2. Kiadás'!$4:$6</definedName>
    <definedName name="_xlnm.Print_Titles" localSheetId="2">'3. Bevétel 2'!$4:$7</definedName>
    <definedName name="_xlnm.Print_Titles" localSheetId="3">'4. Kiadás 2'!$4:$7</definedName>
    <definedName name="_xlnm.Print_Titles" localSheetId="4">'5.Többéves'!$4:$7</definedName>
    <definedName name="_xlnm.Print_Titles" localSheetId="5">'6.Beruh.'!$4:$6</definedName>
    <definedName name="_xlnm.Print_Titles" localSheetId="6">'7.Felhalm.'!$4:$6</definedName>
    <definedName name="_xlnm.Print_Titles" localSheetId="8">'9.Létszám'!$5:$5</definedName>
    <definedName name="_xlnm.Print_Area" localSheetId="0">'1. Bevétel'!$A$1:$J$43</definedName>
    <definedName name="_xlnm.Print_Area" localSheetId="11">'12.EU'!$A$1:$N$12</definedName>
    <definedName name="_xlnm.Print_Area" localSheetId="1">'2. Kiadás'!$A$1:$J$22</definedName>
    <definedName name="_xlnm.Print_Area" localSheetId="2">'3. Bevétel 2'!$A$1:$Q$16</definedName>
    <definedName name="_xlnm.Print_Area" localSheetId="4">'5.Többéves'!$A$1:$G$10</definedName>
    <definedName name="_xlnm.Print_Area" localSheetId="5">'6.Beruh.'!$A$1:$J$14</definedName>
    <definedName name="_xlnm.Print_Area" localSheetId="6">'7.Felhalm.'!$A$1:$J$13</definedName>
    <definedName name="_xlnm.Print_Area" localSheetId="7">'8.Mérleg'!$A$1:$F$33</definedName>
    <definedName name="_xlnm.Print_Area" localSheetId="8">'9.Létszám'!$A$1:$G$7</definedName>
  </definedNames>
  <calcPr fullCalcOnLoad="1"/>
</workbook>
</file>

<file path=xl/sharedStrings.xml><?xml version="1.0" encoding="utf-8"?>
<sst xmlns="http://schemas.openxmlformats.org/spreadsheetml/2006/main" count="694" uniqueCount="326">
  <si>
    <t>Működési célú átvett pénzeszköz</t>
  </si>
  <si>
    <t>KIMUTATÁS</t>
  </si>
  <si>
    <t>Beruházási kiadások</t>
  </si>
  <si>
    <t>Felújítási kiadások</t>
  </si>
  <si>
    <t>2014. évi engedélyezett létszám</t>
  </si>
  <si>
    <r>
      <t>Ebből</t>
    </r>
    <r>
      <rPr>
        <i/>
        <sz val="10"/>
        <rFont val="Palatino Linotype"/>
        <family val="1"/>
      </rPr>
      <t>: normatív állami támogatás</t>
    </r>
  </si>
  <si>
    <t>Egyéb közhatalmi bevételek (bírságok, igazgatási szolgáltatási díjak)</t>
  </si>
  <si>
    <t>ebből: Szolgáltatások ellenértéke</t>
  </si>
  <si>
    <t>Összesen</t>
  </si>
  <si>
    <t>adatok eFt-ban</t>
  </si>
  <si>
    <t>Megnevezés</t>
  </si>
  <si>
    <t>2012. évi előirányzat</t>
  </si>
  <si>
    <t xml:space="preserve">Cím  </t>
  </si>
  <si>
    <t>Általános tartalék</t>
  </si>
  <si>
    <t>A</t>
  </si>
  <si>
    <t>B</t>
  </si>
  <si>
    <t>C</t>
  </si>
  <si>
    <t>D</t>
  </si>
  <si>
    <t>E</t>
  </si>
  <si>
    <t>F</t>
  </si>
  <si>
    <t>G</t>
  </si>
  <si>
    <t>Sorszám</t>
  </si>
  <si>
    <t>ebből: Társadalombizt. Alapból származó támogatás</t>
  </si>
  <si>
    <t>Működési bevételek</t>
  </si>
  <si>
    <t>Ellátottak pénzbeli juttatásai</t>
  </si>
  <si>
    <t>Felhalmozási bevételek</t>
  </si>
  <si>
    <t>Működési célú átvett pénzeszközök</t>
  </si>
  <si>
    <t>Felhalmozási célú átvett pénzeszközök</t>
  </si>
  <si>
    <t>Költségvetési bevételek összesen</t>
  </si>
  <si>
    <t>Finanszírozási bevételek</t>
  </si>
  <si>
    <t>Működési célú Pénzmaradvány igénybevétele</t>
  </si>
  <si>
    <t>Felhalmozási célú Pénzmaradvány igénybevétele</t>
  </si>
  <si>
    <t>Beruházási hitelfelvétel</t>
  </si>
  <si>
    <t>Előző évi hitelszerződéseken alapuló felvétel</t>
  </si>
  <si>
    <t>Kiegyenlítő, függő, átfutó</t>
  </si>
  <si>
    <t>Bevételi főösszeg</t>
  </si>
  <si>
    <t>Finanszírozási kiadások</t>
  </si>
  <si>
    <t>Kiadási főösszeg</t>
  </si>
  <si>
    <t>Simonyi Zs. - Ének-Zenei és Testnevelési Általános Iskola</t>
  </si>
  <si>
    <t>Nevelési Központ</t>
  </si>
  <si>
    <t>Dohnányi E. Zeneművészeti Szakközépiskola és Diákotthon</t>
  </si>
  <si>
    <t>Alsófokú oktatási intézmények összesen:</t>
  </si>
  <si>
    <t>Ipari Szakközépiskola és Gimnázium</t>
  </si>
  <si>
    <t>Alcím</t>
  </si>
  <si>
    <t xml:space="preserve"> </t>
  </si>
  <si>
    <t>Működési költségvetési kiadások összesen</t>
  </si>
  <si>
    <t>Felhalmozási költségvetési kiadások összesen</t>
  </si>
  <si>
    <t>Költségvetési kiadások összesen</t>
  </si>
  <si>
    <t>Finanszírozási kiadások összesen</t>
  </si>
  <si>
    <t>ÖSSZES KIADÁS</t>
  </si>
  <si>
    <t>Működési költségvetési bevételek összesen</t>
  </si>
  <si>
    <t>Felhalmozási költségvetési bevételek összesen</t>
  </si>
  <si>
    <t>Finanszírozási bevételek összesen</t>
  </si>
  <si>
    <t>ÖSSZES BEVÉTEL</t>
  </si>
  <si>
    <t>MINDÖSSZESEN:</t>
  </si>
  <si>
    <t>Teljes költség</t>
  </si>
  <si>
    <t>tájékoztató jelleggel az Áht. 24. § (4) bekezdés b) pontja alapján</t>
  </si>
  <si>
    <t>az Európai Uniós forrásból finanszírozott támogatással megvalósuló programok, projektek kiadásai és bevételei az Ávr. 24. § (1) bekezdés a)és bd) pontjainak megfelelően</t>
  </si>
  <si>
    <t>Új Magyarország Fejlesztési Terv</t>
  </si>
  <si>
    <t>Program megnevezés</t>
  </si>
  <si>
    <t>Program megvalósításának ideje</t>
  </si>
  <si>
    <t>Támogatási szerződés szerinti költségmegbontás</t>
  </si>
  <si>
    <t>Saját erő</t>
  </si>
  <si>
    <t>EU támogatás</t>
  </si>
  <si>
    <t>2013-2015</t>
  </si>
  <si>
    <t>ebből: ÁFA bevételek és visszatérülések</t>
  </si>
  <si>
    <t>Működési célú tartalék</t>
  </si>
  <si>
    <t>Felhalmozási célú tartalék</t>
  </si>
  <si>
    <t>Egyéb működési célú kiadások (tartalékok nélkül)</t>
  </si>
  <si>
    <t>Beruházási kiadások mindösszesen</t>
  </si>
  <si>
    <t>Cím</t>
  </si>
  <si>
    <t>1.</t>
  </si>
  <si>
    <t>2.</t>
  </si>
  <si>
    <t>3.</t>
  </si>
  <si>
    <t>4.</t>
  </si>
  <si>
    <t>5.</t>
  </si>
  <si>
    <t>6.</t>
  </si>
  <si>
    <t xml:space="preserve">Több éves kihatással járó feladatok előirányzatai éves bontásban </t>
  </si>
  <si>
    <t>2015. évi előirányzat</t>
  </si>
  <si>
    <t>2016. évi előirányzat</t>
  </si>
  <si>
    <t>2017. évi előirányzat</t>
  </si>
  <si>
    <t>NK</t>
  </si>
  <si>
    <t>Feladatellátás jellege*</t>
  </si>
  <si>
    <t>* Feladatellátás jellege:</t>
  </si>
  <si>
    <t>Működési finanszírozási kiadások</t>
  </si>
  <si>
    <t>Felhalmozási finanszírozási kiadások</t>
  </si>
  <si>
    <t>Egyéb felhalmozási célú kiadások</t>
  </si>
  <si>
    <t>Költségvetési maradvány, vállalkozási maradvány</t>
  </si>
  <si>
    <t>Finanszírozási kiadásokkal korrigált hiány összege</t>
  </si>
  <si>
    <t>Egyéb működési célú támogatások bevételei</t>
  </si>
  <si>
    <t>Önkormányzatok működési támogatásai</t>
  </si>
  <si>
    <t>Egyéb felhalmozási célú támogatások bevételei</t>
  </si>
  <si>
    <t>Hiány belső finanszírozásárra szolgáló bevételek</t>
  </si>
  <si>
    <t>Hiány külső finanszírozásárra szolgáló bevételek</t>
  </si>
  <si>
    <t>Kossuth Lajos Általános Iskola</t>
  </si>
  <si>
    <t>Cholnoky Jenő Általános Iskola</t>
  </si>
  <si>
    <t>Báthory István Általános Iskola</t>
  </si>
  <si>
    <t>Deák Ferenc Általános Iskola</t>
  </si>
  <si>
    <t>Hriszto Botev Általános Iskola</t>
  </si>
  <si>
    <t>ebből: Felsőörsi Tagintézmény / Malomvölgy Á.I.</t>
  </si>
  <si>
    <t>Dózsa György Általános Iskola</t>
  </si>
  <si>
    <t>Rózsa úti Általános Iskola</t>
  </si>
  <si>
    <t>Bárczi Gusztáv Általános Iskola és Speciális Szakiskola</t>
  </si>
  <si>
    <t>Csermák Antal Alapfokú Művészetoktatási Intézmény</t>
  </si>
  <si>
    <t>Gyulaffy László Általános Iskola</t>
  </si>
  <si>
    <t>Általános Iskolák összesen:</t>
  </si>
  <si>
    <t>Nevelési Tanácsadó</t>
  </si>
  <si>
    <t>Oktatási és Egészségügyi PMSZSZ</t>
  </si>
  <si>
    <t>Oktatási, egészségügyi és szoc. int. összesen:</t>
  </si>
  <si>
    <t>Középfokú Oktatási Intézmények</t>
  </si>
  <si>
    <t>Veszprémi Középiskolai Kollégium</t>
  </si>
  <si>
    <t>Lovassy László Gimnázium</t>
  </si>
  <si>
    <t>Vetési Albert Gimnázium</t>
  </si>
  <si>
    <t>Táncsics Mihály Szakközépiskola, Szakiskola és Kollégium</t>
  </si>
  <si>
    <t>Ipari Szakközépiskola és  Gimnázium</t>
  </si>
  <si>
    <t>Veszprémi Közgazdasági Szakközépiskola</t>
  </si>
  <si>
    <t>Dohnányi Ernő Zeneművészeti Szakközépiskola és Diákotthon</t>
  </si>
  <si>
    <t>Jendrassik-Venesz Szakközépiskola és Szakiskola</t>
  </si>
  <si>
    <t>Középfokú Nevelési Központ Gazdasági Igazgatósága</t>
  </si>
  <si>
    <t>Középfokú Nevelési Központ összesen:</t>
  </si>
  <si>
    <t>Középfok összesen:</t>
  </si>
  <si>
    <t>Veszprémi Zeneművészeti Szakközépiskola és Alaptokú Művészetoktatási Intézmény</t>
  </si>
  <si>
    <t>Veszprémi Zeneművészeti Szakközépiskola és Alapfokú Művészetoktatási Intézmény</t>
  </si>
  <si>
    <t>J</t>
  </si>
  <si>
    <t>K</t>
  </si>
  <si>
    <t>L</t>
  </si>
  <si>
    <t>M</t>
  </si>
  <si>
    <t>N</t>
  </si>
  <si>
    <t>Irányító szervtől kapott támogatás</t>
  </si>
  <si>
    <t>Előző évi pénzma-radvány</t>
  </si>
  <si>
    <t>Felhalmozási bevétel</t>
  </si>
  <si>
    <t>Felhalmozási célú támogatás Áht.-on belülről</t>
  </si>
  <si>
    <t>Munk.a. terh. jár. és szoc.hj.adó</t>
  </si>
  <si>
    <t>MŰKÖDÉSI KÖLTSÉGVETÉSI BEVÉTELEK</t>
  </si>
  <si>
    <t>ezer Ft-ban</t>
  </si>
  <si>
    <t>MŰKÖDÉSI KÖLTSÉGVETÉSI KIADÁSOK</t>
  </si>
  <si>
    <t>Személyi juttatások</t>
  </si>
  <si>
    <t>Munkaadókat terhelő járulékok és szociális hozzájárulási adó</t>
  </si>
  <si>
    <t>Dologi kiadások</t>
  </si>
  <si>
    <t>Egyéb működési kiadások</t>
  </si>
  <si>
    <t>FELHALMOZÁSI KÖLTSÉGVETÉSI BEVÉTELEK</t>
  </si>
  <si>
    <t>FELHALMOZÁSI KÖLTSÉGVETÉSI KIADÁSOK</t>
  </si>
  <si>
    <t>Felhalmozási célú átvett pénzeszköz</t>
  </si>
  <si>
    <t>MŰKÖDÉSI FINANSZÍROZÁSI BEVÉTELEK</t>
  </si>
  <si>
    <t>MŰKÖDÉSI FINANSZÍROZÁSI KIADÁSOK</t>
  </si>
  <si>
    <t>Hosszú lejáratú hitel felvétele</t>
  </si>
  <si>
    <t>Hosszú lejáratú hitel tőkeösszegének törlesztése</t>
  </si>
  <si>
    <t>Rövid lejáratú hitel felvétele</t>
  </si>
  <si>
    <t>Rövid lejáratú hitel tőkeösszegének törlesztése</t>
  </si>
  <si>
    <t>FELHALMOZÁSI FINANSZÍROZÁSI BEVÉTELEK</t>
  </si>
  <si>
    <t>FELHALMOZÁSI FINANSZÍROZÁSI KIADÁSOK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</si>
  <si>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</si>
  <si>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</si>
  <si>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</si>
  <si>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</si>
  <si>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>Módosítás</t>
  </si>
  <si>
    <t>Megjegyzés</t>
  </si>
  <si>
    <t>O</t>
  </si>
  <si>
    <t>P</t>
  </si>
  <si>
    <t>K= Magyarország helyi önkormányzatairól szóló 2011. évi CLXXXIX. törvény 13. § (1) bekezdése szerinti kötelező feladatok</t>
  </si>
  <si>
    <t>NK= Önkormányzat által önként vállalt feladatok</t>
  </si>
  <si>
    <t>Működési célú támogatások államháztartáson belülről</t>
  </si>
  <si>
    <t>Felhalmozási célú támogatások államháztartáson belülről</t>
  </si>
  <si>
    <t>Ellátottak pénzbeli. juttatásai</t>
  </si>
  <si>
    <t>Működési költségvetési kiadások</t>
  </si>
  <si>
    <t>Felhalmozási költségvetési kiadások</t>
  </si>
  <si>
    <t>Beruházások</t>
  </si>
  <si>
    <t>Felújítások</t>
  </si>
  <si>
    <t>Működési célú támogatás Áht-on belülről</t>
  </si>
  <si>
    <t>Működési költségvetési bevételek</t>
  </si>
  <si>
    <t>Felhalmozási költségvetési bevételek</t>
  </si>
  <si>
    <t>Céltartalékok</t>
  </si>
  <si>
    <t>Működési céltartalékok</t>
  </si>
  <si>
    <t>Felhalmozási céltartalékok</t>
  </si>
  <si>
    <t>Működési célú támogatások Áht-on belülről</t>
  </si>
  <si>
    <t>Felhalmozási célú támogatások Áht-on belülről</t>
  </si>
  <si>
    <t>Adók</t>
  </si>
  <si>
    <t>H</t>
  </si>
  <si>
    <t>I</t>
  </si>
  <si>
    <t>Előir. csop. szám</t>
  </si>
  <si>
    <t>Kie-melt előir. szám</t>
  </si>
  <si>
    <t>Közhatalmi bevételek</t>
  </si>
  <si>
    <t>a 2015. évi engedélyezett létszámról</t>
  </si>
  <si>
    <t>2015. évi engedélyezett létszám</t>
  </si>
  <si>
    <t>2014. évi várható</t>
  </si>
  <si>
    <t>2015. utáni javaslat</t>
  </si>
  <si>
    <t>Teljesítés 2013.12.31-ig</t>
  </si>
  <si>
    <t>2013. évi tény</t>
  </si>
  <si>
    <t>2014. évi eredeti előirányzat</t>
  </si>
  <si>
    <t>2013. évi         tény</t>
  </si>
  <si>
    <t>Költségvetési egyenleg összege</t>
  </si>
  <si>
    <t>Helyi önkormányzatok általános működéséhez és ágazati feladataihoz kapcsolódó támogatás</t>
  </si>
  <si>
    <t>Működési célú költségvetési támogatások és kiegészítő támogatások</t>
  </si>
  <si>
    <t>Felhalmozási célú önkormányzati támogatások</t>
  </si>
  <si>
    <t>2015. évi költségvetési bevételei</t>
  </si>
  <si>
    <t>2015. évi költségvetési kiadásai</t>
  </si>
  <si>
    <t>2013. évi           tény</t>
  </si>
  <si>
    <t>2015. évi beruházási előirányzata</t>
  </si>
  <si>
    <t>2015. évi Egyéb felhalmozási céló kiadások előirányzata</t>
  </si>
  <si>
    <t>Egyéb felhalmozási célú kiadások mindösszesen</t>
  </si>
  <si>
    <t>KÖLTSÉGVETÉSI BEVÉTELEI ÉS KIADÁSAI 2015. ÉVBEN</t>
  </si>
  <si>
    <t>2014. 12.31-ig</t>
  </si>
  <si>
    <t>2018. évi előirányzat</t>
  </si>
  <si>
    <t>2015. évi  előirányzat</t>
  </si>
  <si>
    <t xml:space="preserve">2015. évi költségvetési kiadásai </t>
  </si>
  <si>
    <t>ebből működési:</t>
  </si>
  <si>
    <t>ebből felhalmozási:</t>
  </si>
  <si>
    <t>1. melléklet a ……/2015. (II.27) határozathoz</t>
  </si>
  <si>
    <t>2. melléklet a ……/2015. (II.27) határozathoz</t>
  </si>
  <si>
    <t>ÉHÖT Társulás</t>
  </si>
  <si>
    <t>Észak-Balatoni Térség Regionális Települési Szilárdhulladék-kezelési Önkormányzati Társulás</t>
  </si>
  <si>
    <t xml:space="preserve">2015. évi költségvetés </t>
  </si>
  <si>
    <t>(eFt-ban)</t>
  </si>
  <si>
    <t>BEVÉTEL</t>
  </si>
  <si>
    <t>Felhalmozási bevételek:</t>
  </si>
  <si>
    <t xml:space="preserve">KA Felhalmozási bevételek </t>
  </si>
  <si>
    <t>Kompenzációra átadott pénzeszköz</t>
  </si>
  <si>
    <t xml:space="preserve">Bérleti díj </t>
  </si>
  <si>
    <t>pénzmaradvány</t>
  </si>
  <si>
    <t>Visszafizetések</t>
  </si>
  <si>
    <t>önkormányzati befizetések</t>
  </si>
  <si>
    <t>visszaigényelhető ÁFA</t>
  </si>
  <si>
    <t>Pénzmaradvány</t>
  </si>
  <si>
    <t>KEOP 2.3.0/2F/09-2010-023 II. ütem felhalmozási</t>
  </si>
  <si>
    <t>Ebből EU</t>
  </si>
  <si>
    <t>Nem támogatott beruházás</t>
  </si>
  <si>
    <t>Bérleti díj</t>
  </si>
  <si>
    <t>KEOP-2010-1.1.1/C önereje</t>
  </si>
  <si>
    <t>bérleti díj</t>
  </si>
  <si>
    <t xml:space="preserve">Működési bevétel </t>
  </si>
  <si>
    <t>Működési bevétel (személyi, dologi)</t>
  </si>
  <si>
    <t xml:space="preserve">                 visszaigényelhető ÁFA</t>
  </si>
  <si>
    <t xml:space="preserve">     Működési bevétel  Áfa nélkül</t>
  </si>
  <si>
    <t>Eu támogatás</t>
  </si>
  <si>
    <t>Közszolgáltatók</t>
  </si>
  <si>
    <t>Támogatás</t>
  </si>
  <si>
    <t>Befizetendő ÁFA</t>
  </si>
  <si>
    <t>Társulás  kiadásaival kapcsolatos bérleti díj ÁFA-ja</t>
  </si>
  <si>
    <t>Tartalék</t>
  </si>
  <si>
    <t>KIADÁS</t>
  </si>
  <si>
    <t>nettó</t>
  </si>
  <si>
    <t>ÁFA</t>
  </si>
  <si>
    <t>bruttó</t>
  </si>
  <si>
    <t>Nettó</t>
  </si>
  <si>
    <t>Áfa</t>
  </si>
  <si>
    <t>Bruttó</t>
  </si>
  <si>
    <t>Felhalmozási kiadások</t>
  </si>
  <si>
    <t>KA Felhalmozási kiadás</t>
  </si>
  <si>
    <t xml:space="preserve">Kompenzációra átadott pénzeszköz </t>
  </si>
  <si>
    <t>Önkormányzati kifizetések</t>
  </si>
  <si>
    <t>Létesítmények beruházásai (bálatározó)</t>
  </si>
  <si>
    <t>KEOP 2.3.0/2F/09-2010-023 II felhalmozási támogatott</t>
  </si>
  <si>
    <t>KEOP 2.3.0/2F/09-2010-023 II. felhalmozási nem támogatott</t>
  </si>
  <si>
    <t xml:space="preserve">KEOP-2010-1.1.1/C </t>
  </si>
  <si>
    <t>Működési kiadások</t>
  </si>
  <si>
    <t>Bérköltség (engedélyezett létszám 3 fő)</t>
  </si>
  <si>
    <t>Bérköltség</t>
  </si>
  <si>
    <t>Járulékok</t>
  </si>
  <si>
    <t>Dologi és egyéb kiadás</t>
  </si>
  <si>
    <t>ebből visszaigényelhető ÁFA-t tartalmazó</t>
  </si>
  <si>
    <t>ebből visszaigényelhető ÁFA-t nem tartalmazó</t>
  </si>
  <si>
    <t>Rekultivációs projekt</t>
  </si>
  <si>
    <t>Közszolgáltatók 2014-es hiány kompenzálása</t>
  </si>
  <si>
    <t>Befizetendő ÁFA (finanszírozással kapcsolatos)</t>
  </si>
  <si>
    <t>Társuláskiadásaival kapcsolatos  bérleti díj ÁFA-ja</t>
  </si>
  <si>
    <t>Felhalmozási tartalék pótlásra</t>
  </si>
  <si>
    <t>2015-ös évben elkülönítendő</t>
  </si>
  <si>
    <t>korábbi évekre elkülönített</t>
  </si>
  <si>
    <t>önkormányzati befizetés</t>
  </si>
  <si>
    <t>2013 és 2014,2015 évi Bérleti díj</t>
  </si>
  <si>
    <t>2015 évi Bérleti díj ÁFÁja</t>
  </si>
  <si>
    <t>kompenzáció</t>
  </si>
  <si>
    <t>ÉHÖT MŰKÖDÉSI ÉS FELHALMOZÁSI</t>
  </si>
  <si>
    <t>ÉHÖT</t>
  </si>
  <si>
    <t>Pótlási kiadásokra képzett céltartalék</t>
  </si>
  <si>
    <t>3. melléklet a ……/2015. (II.27) határozathoz</t>
  </si>
  <si>
    <t>Tárgyi eszköz hasznosításból származó bevétel</t>
  </si>
  <si>
    <t>Önkormányzati befizetések</t>
  </si>
  <si>
    <t>4. melléklet a ……/2015. (II.27) határozathoz</t>
  </si>
  <si>
    <t>2015. évi bevételei</t>
  </si>
  <si>
    <t xml:space="preserve">KEOP 2.3.0/2F/09-2010-023 </t>
  </si>
  <si>
    <t>2011.04.18-2015.06.20</t>
  </si>
  <si>
    <t>Hulladékgazdálkodás</t>
  </si>
  <si>
    <t>Felhalmozási  alap elkülönítése</t>
  </si>
  <si>
    <t>ebből : Készletértékesítés</t>
  </si>
  <si>
    <t>ebből: Kamatbevételek</t>
  </si>
  <si>
    <t>ebből Egyéb működési célú bevétel</t>
  </si>
  <si>
    <t xml:space="preserve">ebből:fejezeti kezelésű előirányzatok EUS programokra és azok haza társfinanszírozására </t>
  </si>
  <si>
    <t>ebből: helyi önkormányzatok és költségvetési szerveik</t>
  </si>
  <si>
    <t>Díjkompenzáció szolgáltatóknak</t>
  </si>
  <si>
    <t>KEOP 1.1.1. B</t>
  </si>
  <si>
    <t xml:space="preserve">Fejezeti kezelésű előirányzatok EUS programokra és azok haza társfinanszírozására </t>
  </si>
  <si>
    <t>Kamatbevételek</t>
  </si>
  <si>
    <t>ÁFA bevételek és visszatérülések</t>
  </si>
  <si>
    <t xml:space="preserve"> Egyéb működési célú bevétel</t>
  </si>
  <si>
    <t>5. melléklet a ……/2015. (II.27) határozathoz</t>
  </si>
  <si>
    <t>6. melléklet a ……/2015. (II.27) határozathoz</t>
  </si>
  <si>
    <t>7. melléklet a ……/2015. (II.27) határozathoz</t>
  </si>
  <si>
    <t>8. melléklet a ……/2015. (II.27) határozathoz</t>
  </si>
  <si>
    <t>9. melléklet a ……/2015. (II.27) határozathoz</t>
  </si>
  <si>
    <t>A korrigált saját bevétel számítása:</t>
  </si>
  <si>
    <t>Helyi adó bevétel</t>
  </si>
  <si>
    <t>eFt</t>
  </si>
  <si>
    <t>Vagyoni értékű jog értékesítése, hasznosítása</t>
  </si>
  <si>
    <t>Osztalék, koncessziós díjak, hozambevétel</t>
  </si>
  <si>
    <t>Tárgyi eszközök, immateriális javak, részvény, részesedés értékesítéséből, bérbeadásából származó bevétel</t>
  </si>
  <si>
    <t>Díjak, pótlékok, bírságok</t>
  </si>
  <si>
    <t>Kezességvállalással kapcsolatos megtérülés</t>
  </si>
  <si>
    <t>Saját bevétel összesen:</t>
  </si>
  <si>
    <t>A hitelfelvételi korlát a saját bevétel 50 %-a</t>
  </si>
  <si>
    <t>A saját bevétel 50 %-a:</t>
  </si>
  <si>
    <r>
      <t xml:space="preserve">Tárgyévet terhelő rövid lejáratú kötelezettségek </t>
    </r>
    <r>
      <rPr>
        <sz val="10"/>
        <rFont val="Palatino Linotype"/>
        <family val="1"/>
      </rPr>
      <t>(likvid hitellel kapcsolatos kötelezettségek nélkül)</t>
    </r>
  </si>
  <si>
    <t xml:space="preserve"> - Hiteltörlesztés</t>
  </si>
  <si>
    <t xml:space="preserve"> - Rövidlejáratú hitelek törlesztése</t>
  </si>
  <si>
    <t xml:space="preserve"> - Pénzügyi lízing</t>
  </si>
  <si>
    <t xml:space="preserve"> - Kezességállalásból eredő fizetési kötelezettség</t>
  </si>
  <si>
    <t>Fizetési kötelezettségekkel csökkentett saját bevétel</t>
  </si>
  <si>
    <t>A Magyarország gazdasági stabilitásáról szóló 2012. évi CXCIV. törvény 10. § (3) bekezdése által előírt hitelfelvételi korlát számításáról a 2015. évre tervezett beruházási hitel felvétel engedélyezéséhez</t>
  </si>
  <si>
    <t>2015. évi</t>
  </si>
  <si>
    <t>10. melléklet a ……/2015. (II.27) határozathoz</t>
  </si>
  <si>
    <t>11. melléklet a ……/2015. (II.27) határozathoz</t>
  </si>
  <si>
    <t>12. melléklet a ……/2015. (II.27) határozathoz</t>
  </si>
  <si>
    <t>Bálatározó építése</t>
  </si>
  <si>
    <t>Összes bevétel</t>
  </si>
  <si>
    <t>Bevételek forrása</t>
  </si>
  <si>
    <t xml:space="preserve">ÉHÖT 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</si>
</sst>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0\)"/>
    <numFmt numFmtId="165" formatCode="0.0%"/>
    <numFmt numFmtId="166" formatCode="0.0"/>
    <numFmt numFmtId="167" formatCode="#,##0.0"/>
    <numFmt numFmtId="168" formatCode="[$-40E]yyyy\.\ mmmm\ d\."/>
    <numFmt numFmtId="169" formatCode="yyyy/mm/dd;@"/>
    <numFmt numFmtId="170" formatCode="#,##0\ _F_t"/>
    <numFmt numFmtId="171" formatCode="#,##0.000"/>
    <numFmt numFmtId="172" formatCode="#,##0_ ;[Red]\-#,##0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_ ;\-#,##0\ "/>
    <numFmt numFmtId="177" formatCode="0\1"/>
    <numFmt numFmtId="178" formatCode="\ 0\1"/>
    <numFmt numFmtId="179" formatCode="0.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0.000%"/>
    <numFmt numFmtId="183" formatCode="##\-##\-##\-##"/>
    <numFmt numFmtId="184" formatCode="#\ ##0"/>
    <numFmt numFmtId="185" formatCode="&quot;H-&quot;0000"/>
    <numFmt numFmtId="186" formatCode="#,##0\ &quot;Ft&quot;"/>
    <numFmt numFmtId="187" formatCode="_-* #,##0\ _F_t_-;\-* #,##0\ _F_t_-;_-* &quot;-&quot;??\ _F_t_-;_-@_-"/>
    <numFmt numFmtId="188" formatCode="0.000000"/>
    <numFmt numFmtId="189" formatCode="0.00000"/>
    <numFmt numFmtId="190" formatCode="0.0000"/>
    <numFmt numFmtId="191" formatCode="#,###__"/>
    <numFmt numFmtId="192" formatCode="yyyy/mm"/>
    <numFmt numFmtId="193" formatCode="mmm/yyyy"/>
    <numFmt numFmtId="194" formatCode="[$-40E]mmmm\ d\.;@"/>
    <numFmt numFmtId="195" formatCode="#,##0.00000"/>
    <numFmt numFmtId="196" formatCode="#,##0.0000"/>
    <numFmt numFmtId="197" formatCode="[$¥€-2]\ #\ ##,000_);[Red]\([$€-2]\ #\ ##,000\)"/>
    <numFmt numFmtId="198" formatCode="#,###"/>
    <numFmt numFmtId="199" formatCode="#,###__;\-\ #,###__"/>
    <numFmt numFmtId="200" formatCode="00"/>
    <numFmt numFmtId="201" formatCode="#,###\ _F_t;\-#,###\ _F_t"/>
    <numFmt numFmtId="202" formatCode="#,##0.00\ _F_t;\-\ #,##0.00\ _F_t"/>
    <numFmt numFmtId="203" formatCode="#,##0.00_ ;\-#,##0.00\ "/>
    <numFmt numFmtId="204" formatCode="[$-F800]dddd\,\ mmmm\ dd\,\ yyyy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8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1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i/>
      <sz val="9"/>
      <name val="Palatino Linotype"/>
      <family val="1"/>
    </font>
    <font>
      <sz val="11"/>
      <color indexed="10"/>
      <name val="Palatino Linotype"/>
      <family val="1"/>
    </font>
    <font>
      <i/>
      <sz val="11"/>
      <name val="Palatino Linotype"/>
      <family val="1"/>
    </font>
    <font>
      <i/>
      <u val="single"/>
      <sz val="10"/>
      <name val="Palatino Linotype"/>
      <family val="1"/>
    </font>
    <font>
      <sz val="12"/>
      <name val="Times New Roman"/>
      <family val="1"/>
    </font>
    <font>
      <b/>
      <i/>
      <sz val="10"/>
      <name val="Palatino Linotype"/>
      <family val="1"/>
    </font>
    <font>
      <sz val="9"/>
      <name val="Arial CE"/>
      <family val="0"/>
    </font>
    <font>
      <sz val="8"/>
      <name val="Palatino Linotype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color indexed="18"/>
      <name val="Palatino Linotype"/>
      <family val="1"/>
    </font>
    <font>
      <sz val="9"/>
      <color indexed="18"/>
      <name val="Palatino Linotype"/>
      <family val="1"/>
    </font>
    <font>
      <sz val="11"/>
      <name val="Arial CE"/>
      <family val="0"/>
    </font>
    <font>
      <b/>
      <sz val="10.5"/>
      <name val="Palatino Linotype"/>
      <family val="1"/>
    </font>
    <font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  <font>
      <u val="single"/>
      <sz val="11"/>
      <name val="Palatino Linotype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1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/>
      <bottom/>
    </border>
    <border>
      <left style="double"/>
      <right style="medium"/>
      <top/>
      <bottom style="thin"/>
    </border>
    <border>
      <left style="double"/>
      <right style="medium"/>
      <top style="double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ck"/>
      <bottom style="thin"/>
    </border>
    <border>
      <left style="thick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 style="hair"/>
      <right style="hair"/>
      <top style="thick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ck"/>
      <top style="thick"/>
      <bottom style="hair"/>
    </border>
    <border>
      <left style="hair"/>
      <right style="thick"/>
      <top style="hair"/>
      <bottom style="double"/>
    </border>
    <border>
      <left style="thick"/>
      <right style="hair"/>
      <top style="thick"/>
      <bottom style="hair"/>
    </border>
    <border>
      <left style="thick"/>
      <right style="hair"/>
      <top style="hair"/>
      <bottom style="double"/>
    </border>
    <border>
      <left style="hair"/>
      <right style="hair"/>
      <top style="thick"/>
      <bottom style="hair"/>
    </border>
    <border>
      <left style="hair"/>
      <right style="hair"/>
      <top style="hair"/>
      <bottom style="double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5" fillId="0" borderId="0">
      <alignment/>
      <protection/>
    </xf>
    <xf numFmtId="0" fontId="56" fillId="0" borderId="0">
      <alignment/>
      <protection/>
    </xf>
    <xf numFmtId="0" fontId="35" fillId="0" borderId="0">
      <alignment/>
      <protection/>
    </xf>
    <xf numFmtId="0" fontId="5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3">
    <xf numFmtId="0" fontId="0" fillId="0" borderId="0" xfId="0" applyAlignment="1">
      <alignment/>
    </xf>
    <xf numFmtId="3" fontId="23" fillId="0" borderId="0" xfId="70" applyNumberFormat="1" applyFont="1" applyAlignment="1">
      <alignment horizontal="center"/>
      <protection/>
    </xf>
    <xf numFmtId="0" fontId="23" fillId="0" borderId="0" xfId="0" applyFont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Fill="1" applyBorder="1" applyAlignment="1">
      <alignment/>
    </xf>
    <xf numFmtId="3" fontId="22" fillId="0" borderId="0" xfId="0" applyNumberFormat="1" applyFont="1" applyAlignment="1">
      <alignment horizontal="center"/>
    </xf>
    <xf numFmtId="3" fontId="23" fillId="0" borderId="0" xfId="0" applyNumberFormat="1" applyFont="1" applyAlignment="1">
      <alignment vertical="top"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/>
    </xf>
    <xf numFmtId="3" fontId="23" fillId="0" borderId="0" xfId="0" applyNumberFormat="1" applyFont="1" applyAlignment="1">
      <alignment horizontal="center"/>
    </xf>
    <xf numFmtId="3" fontId="24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center" vertical="top"/>
    </xf>
    <xf numFmtId="3" fontId="30" fillId="0" borderId="11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3" fontId="30" fillId="0" borderId="0" xfId="0" applyNumberFormat="1" applyFont="1" applyAlignment="1">
      <alignment vertical="center"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vertical="center"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 vertical="top"/>
    </xf>
    <xf numFmtId="3" fontId="24" fillId="0" borderId="0" xfId="0" applyNumberFormat="1" applyFont="1" applyAlignment="1">
      <alignment/>
    </xf>
    <xf numFmtId="3" fontId="24" fillId="0" borderId="0" xfId="0" applyNumberFormat="1" applyFont="1" applyAlignment="1">
      <alignment vertical="center"/>
    </xf>
    <xf numFmtId="0" fontId="28" fillId="0" borderId="0" xfId="79" applyFont="1" applyFill="1" applyBorder="1" applyAlignment="1">
      <alignment vertical="center"/>
      <protection/>
    </xf>
    <xf numFmtId="3" fontId="25" fillId="0" borderId="0" xfId="0" applyNumberFormat="1" applyFont="1" applyFill="1" applyBorder="1" applyAlignment="1">
      <alignment/>
    </xf>
    <xf numFmtId="0" fontId="25" fillId="0" borderId="0" xfId="79" applyFont="1" applyFill="1" applyBorder="1" applyAlignment="1">
      <alignment horizontal="center" vertical="center"/>
      <protection/>
    </xf>
    <xf numFmtId="3" fontId="28" fillId="0" borderId="0" xfId="79" applyNumberFormat="1" applyFont="1" applyFill="1" applyBorder="1" applyAlignment="1">
      <alignment vertical="center"/>
      <protection/>
    </xf>
    <xf numFmtId="0" fontId="28" fillId="0" borderId="0" xfId="79" applyFont="1" applyFill="1" applyBorder="1" applyAlignment="1">
      <alignment horizontal="center" vertical="center"/>
      <protection/>
    </xf>
    <xf numFmtId="0" fontId="28" fillId="0" borderId="0" xfId="72" applyFont="1" applyFill="1" applyBorder="1" applyAlignment="1">
      <alignment vertical="center"/>
      <protection/>
    </xf>
    <xf numFmtId="0" fontId="28" fillId="0" borderId="0" xfId="78" applyFont="1" applyFill="1" applyBorder="1" applyAlignment="1">
      <alignment vertical="center"/>
      <protection/>
    </xf>
    <xf numFmtId="0" fontId="28" fillId="0" borderId="0" xfId="79" applyFont="1" applyFill="1" applyBorder="1" applyAlignment="1">
      <alignment vertical="center" wrapText="1"/>
      <protection/>
    </xf>
    <xf numFmtId="3" fontId="25" fillId="0" borderId="0" xfId="79" applyNumberFormat="1" applyFont="1" applyFill="1" applyBorder="1" applyAlignment="1">
      <alignment vertical="center"/>
      <protection/>
    </xf>
    <xf numFmtId="3" fontId="28" fillId="0" borderId="13" xfId="79" applyNumberFormat="1" applyFont="1" applyFill="1" applyBorder="1" applyAlignment="1">
      <alignment vertical="center"/>
      <protection/>
    </xf>
    <xf numFmtId="3" fontId="23" fillId="0" borderId="0" xfId="0" applyNumberFormat="1" applyFont="1" applyAlignment="1">
      <alignment horizontal="right"/>
    </xf>
    <xf numFmtId="0" fontId="23" fillId="0" borderId="0" xfId="0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0" fontId="24" fillId="0" borderId="14" xfId="0" applyFont="1" applyBorder="1" applyAlignment="1">
      <alignment horizontal="center"/>
    </xf>
    <xf numFmtId="3" fontId="24" fillId="0" borderId="15" xfId="0" applyNumberFormat="1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166" fontId="23" fillId="0" borderId="0" xfId="0" applyNumberFormat="1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 vertical="top"/>
    </xf>
    <xf numFmtId="0" fontId="23" fillId="0" borderId="0" xfId="0" applyFont="1" applyBorder="1" applyAlignment="1">
      <alignment horizontal="left"/>
    </xf>
    <xf numFmtId="0" fontId="24" fillId="0" borderId="11" xfId="0" applyFont="1" applyFill="1" applyBorder="1" applyAlignment="1">
      <alignment horizontal="left" vertical="center"/>
    </xf>
    <xf numFmtId="3" fontId="24" fillId="0" borderId="20" xfId="0" applyNumberFormat="1" applyFont="1" applyBorder="1" applyAlignment="1">
      <alignment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1" fontId="23" fillId="0" borderId="0" xfId="0" applyNumberFormat="1" applyFont="1" applyBorder="1" applyAlignment="1">
      <alignment horizontal="center" vertical="center" textRotation="180"/>
    </xf>
    <xf numFmtId="3" fontId="23" fillId="0" borderId="18" xfId="0" applyNumberFormat="1" applyFont="1" applyBorder="1" applyAlignment="1">
      <alignment horizontal="right"/>
    </xf>
    <xf numFmtId="1" fontId="23" fillId="0" borderId="19" xfId="0" applyNumberFormat="1" applyFont="1" applyBorder="1" applyAlignment="1">
      <alignment horizontal="center"/>
    </xf>
    <xf numFmtId="10" fontId="23" fillId="0" borderId="0" xfId="0" applyNumberFormat="1" applyFont="1" applyBorder="1" applyAlignment="1">
      <alignment horizontal="right"/>
    </xf>
    <xf numFmtId="0" fontId="24" fillId="0" borderId="22" xfId="0" applyFont="1" applyFill="1" applyBorder="1" applyAlignment="1">
      <alignment horizontal="left" vertical="center"/>
    </xf>
    <xf numFmtId="3" fontId="24" fillId="0" borderId="23" xfId="0" applyNumberFormat="1" applyFont="1" applyBorder="1" applyAlignment="1">
      <alignment vertical="center"/>
    </xf>
    <xf numFmtId="3" fontId="24" fillId="0" borderId="24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3" fontId="24" fillId="0" borderId="26" xfId="0" applyNumberFormat="1" applyFont="1" applyBorder="1" applyAlignment="1">
      <alignment vertical="center"/>
    </xf>
    <xf numFmtId="0" fontId="24" fillId="0" borderId="27" xfId="0" applyFont="1" applyBorder="1" applyAlignment="1">
      <alignment vertical="center"/>
    </xf>
    <xf numFmtId="3" fontId="23" fillId="0" borderId="18" xfId="0" applyNumberFormat="1" applyFont="1" applyBorder="1" applyAlignment="1">
      <alignment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22" xfId="0" applyFont="1" applyBorder="1" applyAlignment="1">
      <alignment horizontal="center" vertical="center"/>
    </xf>
    <xf numFmtId="3" fontId="23" fillId="0" borderId="23" xfId="0" applyNumberFormat="1" applyFont="1" applyBorder="1" applyAlignment="1">
      <alignment vertical="center"/>
    </xf>
    <xf numFmtId="0" fontId="23" fillId="0" borderId="24" xfId="0" applyFont="1" applyFill="1" applyBorder="1" applyAlignment="1">
      <alignment horizontal="center" vertical="center"/>
    </xf>
    <xf numFmtId="166" fontId="23" fillId="0" borderId="22" xfId="0" applyNumberFormat="1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3" fontId="24" fillId="0" borderId="28" xfId="0" applyNumberFormat="1" applyFont="1" applyBorder="1" applyAlignment="1">
      <alignment vertical="center"/>
    </xf>
    <xf numFmtId="0" fontId="24" fillId="0" borderId="24" xfId="0" applyFont="1" applyBorder="1" applyAlignment="1">
      <alignment horizontal="right" vertical="center"/>
    </xf>
    <xf numFmtId="0" fontId="24" fillId="0" borderId="29" xfId="0" applyFont="1" applyFill="1" applyBorder="1" applyAlignment="1">
      <alignment horizontal="left" vertical="center"/>
    </xf>
    <xf numFmtId="3" fontId="24" fillId="0" borderId="30" xfId="0" applyNumberFormat="1" applyFont="1" applyBorder="1" applyAlignment="1">
      <alignment vertical="center"/>
    </xf>
    <xf numFmtId="3" fontId="24" fillId="0" borderId="19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/>
    </xf>
    <xf numFmtId="3" fontId="24" fillId="0" borderId="31" xfId="0" applyNumberFormat="1" applyFont="1" applyBorder="1" applyAlignment="1">
      <alignment vertical="center"/>
    </xf>
    <xf numFmtId="3" fontId="24" fillId="0" borderId="32" xfId="0" applyNumberFormat="1" applyFont="1" applyBorder="1" applyAlignment="1">
      <alignment horizontal="center" vertical="center"/>
    </xf>
    <xf numFmtId="165" fontId="23" fillId="0" borderId="33" xfId="88" applyNumberFormat="1" applyFont="1" applyBorder="1" applyAlignment="1">
      <alignment horizontal="center"/>
    </xf>
    <xf numFmtId="0" fontId="23" fillId="0" borderId="19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8" fillId="0" borderId="0" xfId="0" applyFont="1" applyFill="1" applyAlignment="1">
      <alignment horizontal="center" vertical="center"/>
    </xf>
    <xf numFmtId="4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4" fontId="28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 vertical="center"/>
    </xf>
    <xf numFmtId="4" fontId="28" fillId="0" borderId="0" xfId="0" applyNumberFormat="1" applyFont="1" applyFill="1" applyAlignment="1">
      <alignment horizontal="right" vertical="center"/>
    </xf>
    <xf numFmtId="0" fontId="23" fillId="0" borderId="0" xfId="0" applyFont="1" applyFill="1" applyBorder="1" applyAlignment="1">
      <alignment vertical="top"/>
    </xf>
    <xf numFmtId="3" fontId="24" fillId="0" borderId="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3" fontId="23" fillId="0" borderId="0" xfId="0" applyNumberFormat="1" applyFont="1" applyAlignment="1">
      <alignment horizontal="center" vertical="top"/>
    </xf>
    <xf numFmtId="3" fontId="23" fillId="0" borderId="0" xfId="0" applyNumberFormat="1" applyFont="1" applyAlignment="1">
      <alignment horizontal="center" vertical="center"/>
    </xf>
    <xf numFmtId="3" fontId="22" fillId="0" borderId="0" xfId="70" applyNumberFormat="1" applyFont="1" applyFill="1" applyAlignment="1">
      <alignment horizontal="center"/>
      <protection/>
    </xf>
    <xf numFmtId="3" fontId="22" fillId="0" borderId="34" xfId="70" applyNumberFormat="1" applyFont="1" applyBorder="1" applyAlignment="1">
      <alignment horizontal="center" vertical="center" wrapText="1"/>
      <protection/>
    </xf>
    <xf numFmtId="3" fontId="31" fillId="0" borderId="11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/>
    </xf>
    <xf numFmtId="3" fontId="22" fillId="0" borderId="12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/>
    </xf>
    <xf numFmtId="3" fontId="29" fillId="0" borderId="35" xfId="0" applyNumberFormat="1" applyFont="1" applyBorder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3" fontId="28" fillId="0" borderId="35" xfId="0" applyNumberFormat="1" applyFont="1" applyBorder="1" applyAlignment="1">
      <alignment horizontal="center"/>
    </xf>
    <xf numFmtId="3" fontId="28" fillId="0" borderId="35" xfId="0" applyNumberFormat="1" applyFont="1" applyFill="1" applyBorder="1" applyAlignment="1">
      <alignment horizontal="center"/>
    </xf>
    <xf numFmtId="3" fontId="28" fillId="0" borderId="0" xfId="70" applyNumberFormat="1" applyFont="1" applyBorder="1">
      <alignment/>
      <protection/>
    </xf>
    <xf numFmtId="3" fontId="28" fillId="0" borderId="0" xfId="70" applyNumberFormat="1" applyFont="1">
      <alignment/>
      <protection/>
    </xf>
    <xf numFmtId="3" fontId="25" fillId="0" borderId="0" xfId="70" applyNumberFormat="1" applyFont="1" applyBorder="1" applyAlignment="1">
      <alignment horizontal="left"/>
      <protection/>
    </xf>
    <xf numFmtId="3" fontId="25" fillId="0" borderId="0" xfId="70" applyNumberFormat="1" applyFont="1" applyAlignment="1">
      <alignment horizontal="left"/>
      <protection/>
    </xf>
    <xf numFmtId="0" fontId="25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8" fillId="0" borderId="0" xfId="0" applyFont="1" applyBorder="1" applyAlignment="1">
      <alignment horizontal="center" vertical="top"/>
    </xf>
    <xf numFmtId="3" fontId="28" fillId="0" borderId="0" xfId="0" applyNumberFormat="1" applyFont="1" applyBorder="1" applyAlignment="1">
      <alignment/>
    </xf>
    <xf numFmtId="0" fontId="28" fillId="0" borderId="36" xfId="0" applyFont="1" applyBorder="1" applyAlignment="1">
      <alignment horizontal="center"/>
    </xf>
    <xf numFmtId="3" fontId="28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 wrapText="1" indent="1"/>
    </xf>
    <xf numFmtId="3" fontId="28" fillId="0" borderId="12" xfId="0" applyNumberFormat="1" applyFont="1" applyBorder="1" applyAlignment="1">
      <alignment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8" xfId="0" applyFont="1" applyBorder="1" applyAlignment="1">
      <alignment vertical="center"/>
    </xf>
    <xf numFmtId="0" fontId="25" fillId="0" borderId="0" xfId="0" applyFont="1" applyAlignment="1">
      <alignment vertical="center"/>
    </xf>
    <xf numFmtId="3" fontId="28" fillId="0" borderId="0" xfId="0" applyNumberFormat="1" applyFont="1" applyFill="1" applyAlignment="1">
      <alignment/>
    </xf>
    <xf numFmtId="3" fontId="28" fillId="0" borderId="0" xfId="70" applyNumberFormat="1" applyFont="1" applyFill="1">
      <alignment/>
      <protection/>
    </xf>
    <xf numFmtId="3" fontId="25" fillId="0" borderId="0" xfId="70" applyNumberFormat="1" applyFont="1" applyFill="1" applyAlignment="1">
      <alignment horizontal="center"/>
      <protection/>
    </xf>
    <xf numFmtId="3" fontId="28" fillId="0" borderId="0" xfId="70" applyNumberFormat="1" applyFont="1" applyFill="1" applyAlignment="1">
      <alignment horizontal="center"/>
      <protection/>
    </xf>
    <xf numFmtId="49" fontId="28" fillId="0" borderId="0" xfId="70" applyNumberFormat="1" applyFont="1" applyFill="1" applyAlignment="1">
      <alignment horizontal="center"/>
      <protection/>
    </xf>
    <xf numFmtId="3" fontId="28" fillId="0" borderId="0" xfId="70" applyNumberFormat="1" applyFont="1" applyFill="1" applyBorder="1" applyAlignment="1">
      <alignment horizontal="center"/>
      <protection/>
    </xf>
    <xf numFmtId="3" fontId="28" fillId="0" borderId="0" xfId="70" applyNumberFormat="1" applyFont="1" applyFill="1" applyBorder="1">
      <alignment/>
      <protection/>
    </xf>
    <xf numFmtId="3" fontId="25" fillId="0" borderId="0" xfId="70" applyNumberFormat="1" applyFont="1" applyFill="1" applyBorder="1" applyAlignment="1">
      <alignment horizontal="center"/>
      <protection/>
    </xf>
    <xf numFmtId="3" fontId="25" fillId="0" borderId="0" xfId="70" applyNumberFormat="1" applyFont="1" applyFill="1" applyBorder="1">
      <alignment/>
      <protection/>
    </xf>
    <xf numFmtId="3" fontId="25" fillId="0" borderId="0" xfId="70" applyNumberFormat="1" applyFont="1" applyFill="1">
      <alignment/>
      <protection/>
    </xf>
    <xf numFmtId="3" fontId="23" fillId="0" borderId="36" xfId="0" applyNumberFormat="1" applyFont="1" applyBorder="1" applyAlignment="1">
      <alignment horizontal="center" vertical="top"/>
    </xf>
    <xf numFmtId="0" fontId="28" fillId="0" borderId="38" xfId="0" applyFont="1" applyBorder="1" applyAlignment="1">
      <alignment horizontal="center" vertical="center"/>
    </xf>
    <xf numFmtId="3" fontId="22" fillId="0" borderId="39" xfId="70" applyNumberFormat="1" applyFont="1" applyBorder="1" applyAlignment="1">
      <alignment horizontal="center" vertical="center" textRotation="90" wrapText="1"/>
      <protection/>
    </xf>
    <xf numFmtId="3" fontId="22" fillId="0" borderId="34" xfId="70" applyNumberFormat="1" applyFont="1" applyBorder="1" applyAlignment="1">
      <alignment horizontal="center" vertical="center" textRotation="90" wrapText="1"/>
      <protection/>
    </xf>
    <xf numFmtId="0" fontId="25" fillId="0" borderId="0" xfId="0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top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22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vertical="center"/>
    </xf>
    <xf numFmtId="0" fontId="25" fillId="0" borderId="40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vertical="center"/>
    </xf>
    <xf numFmtId="3" fontId="25" fillId="0" borderId="40" xfId="0" applyNumberFormat="1" applyFont="1" applyBorder="1" applyAlignment="1">
      <alignment vertical="center"/>
    </xf>
    <xf numFmtId="3" fontId="25" fillId="0" borderId="0" xfId="70" applyNumberFormat="1" applyFont="1" applyBorder="1" applyAlignment="1">
      <alignment horizontal="left" wrapText="1"/>
      <protection/>
    </xf>
    <xf numFmtId="3" fontId="25" fillId="0" borderId="41" xfId="70" applyNumberFormat="1" applyFont="1" applyBorder="1" applyAlignment="1">
      <alignment horizontal="left" textRotation="90" wrapText="1"/>
      <protection/>
    </xf>
    <xf numFmtId="3" fontId="28" fillId="0" borderId="41" xfId="70" applyNumberFormat="1" applyFont="1" applyBorder="1" applyAlignment="1">
      <alignment horizontal="center" wrapText="1"/>
      <protection/>
    </xf>
    <xf numFmtId="3" fontId="25" fillId="0" borderId="41" xfId="70" applyNumberFormat="1" applyFont="1" applyBorder="1" applyAlignment="1">
      <alignment horizontal="left" wrapText="1"/>
      <protection/>
    </xf>
    <xf numFmtId="3" fontId="28" fillId="0" borderId="0" xfId="70" applyNumberFormat="1" applyFont="1" applyBorder="1" applyAlignment="1">
      <alignment horizontal="center" wrapText="1"/>
      <protection/>
    </xf>
    <xf numFmtId="3" fontId="25" fillId="0" borderId="0" xfId="70" applyNumberFormat="1" applyFont="1" applyBorder="1" applyAlignment="1">
      <alignment horizontal="right" wrapText="1"/>
      <protection/>
    </xf>
    <xf numFmtId="3" fontId="24" fillId="0" borderId="34" xfId="70" applyNumberFormat="1" applyFont="1" applyBorder="1" applyAlignment="1">
      <alignment horizontal="center" vertical="center" wrapText="1"/>
      <protection/>
    </xf>
    <xf numFmtId="3" fontId="23" fillId="0" borderId="34" xfId="70" applyNumberFormat="1" applyFont="1" applyBorder="1" applyAlignment="1">
      <alignment horizontal="center" vertical="center" wrapText="1"/>
      <protection/>
    </xf>
    <xf numFmtId="4" fontId="22" fillId="0" borderId="0" xfId="0" applyNumberFormat="1" applyFont="1" applyFill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179" fontId="28" fillId="0" borderId="0" xfId="76" applyNumberFormat="1" applyFont="1" applyFill="1" applyBorder="1" applyAlignment="1">
      <alignment vertical="center" wrapText="1"/>
      <protection/>
    </xf>
    <xf numFmtId="0" fontId="23" fillId="0" borderId="42" xfId="0" applyFont="1" applyFill="1" applyBorder="1" applyAlignment="1">
      <alignment horizontal="center" vertical="center" textRotation="90"/>
    </xf>
    <xf numFmtId="0" fontId="28" fillId="0" borderId="43" xfId="0" applyFont="1" applyFill="1" applyBorder="1" applyAlignment="1">
      <alignment horizontal="center" vertical="center" wrapText="1"/>
    </xf>
    <xf numFmtId="4" fontId="28" fillId="0" borderId="43" xfId="0" applyNumberFormat="1" applyFont="1" applyFill="1" applyBorder="1" applyAlignment="1">
      <alignment horizontal="center" vertical="center" wrapText="1"/>
    </xf>
    <xf numFmtId="4" fontId="28" fillId="0" borderId="44" xfId="0" applyNumberFormat="1" applyFont="1" applyFill="1" applyBorder="1" applyAlignment="1">
      <alignment horizontal="center" vertical="center"/>
    </xf>
    <xf numFmtId="3" fontId="28" fillId="0" borderId="0" xfId="70" applyNumberFormat="1" applyFont="1" applyFill="1" applyAlignment="1">
      <alignment vertical="center"/>
      <protection/>
    </xf>
    <xf numFmtId="3" fontId="28" fillId="0" borderId="0" xfId="70" applyNumberFormat="1" applyFont="1" applyFill="1" applyAlignment="1">
      <alignment/>
      <protection/>
    </xf>
    <xf numFmtId="3" fontId="28" fillId="0" borderId="0" xfId="70" applyNumberFormat="1" applyFont="1" applyFill="1" applyAlignment="1">
      <alignment horizontal="center" vertical="center"/>
      <protection/>
    </xf>
    <xf numFmtId="3" fontId="22" fillId="0" borderId="0" xfId="70" applyNumberFormat="1" applyFont="1" applyFill="1" applyAlignment="1">
      <alignment horizontal="center" vertical="center"/>
      <protection/>
    </xf>
    <xf numFmtId="3" fontId="28" fillId="24" borderId="0" xfId="0" applyNumberFormat="1" applyFont="1" applyFill="1" applyAlignment="1">
      <alignment/>
    </xf>
    <xf numFmtId="3" fontId="23" fillId="0" borderId="0" xfId="0" applyNumberFormat="1" applyFont="1" applyFill="1" applyAlignment="1">
      <alignment vertical="top"/>
    </xf>
    <xf numFmtId="3" fontId="25" fillId="0" borderId="0" xfId="70" applyNumberFormat="1" applyFont="1" applyFill="1" applyBorder="1" applyAlignment="1">
      <alignment horizontal="right" wrapText="1"/>
      <protection/>
    </xf>
    <xf numFmtId="3" fontId="25" fillId="0" borderId="0" xfId="0" applyNumberFormat="1" applyFont="1" applyFill="1" applyBorder="1" applyAlignment="1">
      <alignment/>
    </xf>
    <xf numFmtId="3" fontId="25" fillId="0" borderId="40" xfId="0" applyNumberFormat="1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/>
    </xf>
    <xf numFmtId="3" fontId="26" fillId="0" borderId="41" xfId="70" applyNumberFormat="1" applyFont="1" applyBorder="1" applyAlignment="1">
      <alignment horizontal="right" wrapText="1"/>
      <protection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5" fillId="0" borderId="12" xfId="70" applyNumberFormat="1" applyFont="1" applyBorder="1" applyAlignment="1">
      <alignment horizontal="left" wrapText="1"/>
      <protection/>
    </xf>
    <xf numFmtId="3" fontId="26" fillId="0" borderId="22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11" xfId="0" applyNumberFormat="1" applyFont="1" applyBorder="1" applyAlignment="1">
      <alignment vertical="center"/>
    </xf>
    <xf numFmtId="3" fontId="26" fillId="0" borderId="11" xfId="0" applyNumberFormat="1" applyFont="1" applyFill="1" applyBorder="1" applyAlignment="1">
      <alignment vertical="center"/>
    </xf>
    <xf numFmtId="3" fontId="26" fillId="0" borderId="38" xfId="0" applyNumberFormat="1" applyFont="1" applyBorder="1" applyAlignment="1">
      <alignment vertical="center"/>
    </xf>
    <xf numFmtId="3" fontId="26" fillId="0" borderId="38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/>
    </xf>
    <xf numFmtId="3" fontId="22" fillId="0" borderId="0" xfId="0" applyNumberFormat="1" applyFont="1" applyFill="1" applyBorder="1" applyAlignment="1">
      <alignment/>
    </xf>
    <xf numFmtId="0" fontId="28" fillId="0" borderId="0" xfId="74" applyFont="1" applyAlignment="1">
      <alignment horizontal="center"/>
      <protection/>
    </xf>
    <xf numFmtId="3" fontId="28" fillId="0" borderId="0" xfId="74" applyNumberFormat="1" applyFont="1">
      <alignment/>
      <protection/>
    </xf>
    <xf numFmtId="0" fontId="28" fillId="0" borderId="0" xfId="74" applyFont="1">
      <alignment/>
      <protection/>
    </xf>
    <xf numFmtId="0" fontId="28" fillId="0" borderId="0" xfId="74" applyFont="1" applyAlignment="1">
      <alignment horizontal="center" vertical="center" wrapText="1"/>
      <protection/>
    </xf>
    <xf numFmtId="0" fontId="28" fillId="0" borderId="0" xfId="74" applyFont="1" applyAlignment="1">
      <alignment vertical="center"/>
      <protection/>
    </xf>
    <xf numFmtId="0" fontId="28" fillId="25" borderId="0" xfId="74" applyFont="1" applyFill="1" applyAlignment="1">
      <alignment vertical="center" wrapText="1"/>
      <protection/>
    </xf>
    <xf numFmtId="0" fontId="28" fillId="25" borderId="0" xfId="74" applyFont="1" applyFill="1" applyAlignment="1">
      <alignment vertical="center"/>
      <protection/>
    </xf>
    <xf numFmtId="0" fontId="25" fillId="0" borderId="0" xfId="74" applyFont="1" applyAlignment="1">
      <alignment vertical="center"/>
      <protection/>
    </xf>
    <xf numFmtId="0" fontId="22" fillId="0" borderId="0" xfId="74" applyFont="1" applyAlignment="1">
      <alignment wrapText="1"/>
      <protection/>
    </xf>
    <xf numFmtId="0" fontId="28" fillId="17" borderId="0" xfId="74" applyFont="1" applyFill="1" applyAlignment="1">
      <alignment vertical="center"/>
      <protection/>
    </xf>
    <xf numFmtId="0" fontId="23" fillId="0" borderId="0" xfId="74" applyFont="1" applyBorder="1" applyAlignment="1">
      <alignment horizontal="left" vertical="center"/>
      <protection/>
    </xf>
    <xf numFmtId="3" fontId="28" fillId="0" borderId="0" xfId="74" applyNumberFormat="1" applyFont="1" applyAlignment="1">
      <alignment vertical="center"/>
      <protection/>
    </xf>
    <xf numFmtId="0" fontId="26" fillId="0" borderId="0" xfId="74" applyFont="1" applyAlignment="1">
      <alignment horizontal="center" vertical="center"/>
      <protection/>
    </xf>
    <xf numFmtId="0" fontId="23" fillId="0" borderId="0" xfId="74" applyFont="1" applyAlignment="1">
      <alignment horizontal="center"/>
      <protection/>
    </xf>
    <xf numFmtId="3" fontId="23" fillId="0" borderId="0" xfId="74" applyNumberFormat="1" applyFont="1" applyAlignment="1">
      <alignment horizontal="center"/>
      <protection/>
    </xf>
    <xf numFmtId="0" fontId="23" fillId="0" borderId="0" xfId="74" applyFont="1" applyBorder="1" applyAlignment="1">
      <alignment horizontal="center"/>
      <protection/>
    </xf>
    <xf numFmtId="3" fontId="23" fillId="0" borderId="45" xfId="0" applyNumberFormat="1" applyFont="1" applyBorder="1" applyAlignment="1">
      <alignment/>
    </xf>
    <xf numFmtId="0" fontId="24" fillId="0" borderId="46" xfId="0" applyFont="1" applyBorder="1" applyAlignment="1">
      <alignment horizontal="left"/>
    </xf>
    <xf numFmtId="3" fontId="24" fillId="0" borderId="47" xfId="0" applyNumberFormat="1" applyFont="1" applyBorder="1" applyAlignment="1">
      <alignment horizontal="center"/>
    </xf>
    <xf numFmtId="0" fontId="23" fillId="0" borderId="36" xfId="0" applyFont="1" applyBorder="1" applyAlignment="1">
      <alignment horizontal="center" vertical="top"/>
    </xf>
    <xf numFmtId="3" fontId="23" fillId="0" borderId="48" xfId="0" applyNumberFormat="1" applyFont="1" applyBorder="1" applyAlignment="1">
      <alignment/>
    </xf>
    <xf numFmtId="3" fontId="23" fillId="0" borderId="48" xfId="0" applyNumberFormat="1" applyFont="1" applyBorder="1" applyAlignment="1">
      <alignment vertical="top"/>
    </xf>
    <xf numFmtId="0" fontId="24" fillId="0" borderId="49" xfId="0" applyFont="1" applyBorder="1" applyAlignment="1">
      <alignment horizontal="right" vertical="center"/>
    </xf>
    <xf numFmtId="3" fontId="24" fillId="0" borderId="50" xfId="0" applyNumberFormat="1" applyFont="1" applyBorder="1" applyAlignment="1">
      <alignment horizontal="right" vertical="center"/>
    </xf>
    <xf numFmtId="0" fontId="24" fillId="0" borderId="36" xfId="0" applyFont="1" applyBorder="1" applyAlignment="1">
      <alignment horizontal="left"/>
    </xf>
    <xf numFmtId="3" fontId="23" fillId="0" borderId="48" xfId="0" applyNumberFormat="1" applyFont="1" applyBorder="1" applyAlignment="1">
      <alignment horizontal="right"/>
    </xf>
    <xf numFmtId="0" fontId="23" fillId="0" borderId="36" xfId="0" applyFont="1" applyBorder="1" applyAlignment="1">
      <alignment horizontal="center"/>
    </xf>
    <xf numFmtId="0" fontId="24" fillId="0" borderId="51" xfId="0" applyFont="1" applyBorder="1" applyAlignment="1">
      <alignment horizontal="right" vertical="center"/>
    </xf>
    <xf numFmtId="3" fontId="24" fillId="0" borderId="52" xfId="0" applyNumberFormat="1" applyFont="1" applyBorder="1" applyAlignment="1">
      <alignment horizontal="right" vertical="center"/>
    </xf>
    <xf numFmtId="0" fontId="24" fillId="0" borderId="53" xfId="0" applyFont="1" applyBorder="1" applyAlignment="1">
      <alignment vertical="center"/>
    </xf>
    <xf numFmtId="3" fontId="24" fillId="0" borderId="54" xfId="0" applyNumberFormat="1" applyFont="1" applyBorder="1" applyAlignment="1">
      <alignment vertical="center"/>
    </xf>
    <xf numFmtId="0" fontId="23" fillId="0" borderId="36" xfId="0" applyFont="1" applyBorder="1" applyAlignment="1">
      <alignment horizontal="right" vertical="center"/>
    </xf>
    <xf numFmtId="3" fontId="23" fillId="0" borderId="48" xfId="0" applyNumberFormat="1" applyFont="1" applyBorder="1" applyAlignment="1">
      <alignment vertical="center"/>
    </xf>
    <xf numFmtId="0" fontId="23" fillId="0" borderId="36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3" fontId="23" fillId="0" borderId="52" xfId="0" applyNumberFormat="1" applyFont="1" applyBorder="1" applyAlignment="1">
      <alignment vertical="center"/>
    </xf>
    <xf numFmtId="0" fontId="23" fillId="0" borderId="51" xfId="0" applyFont="1" applyBorder="1" applyAlignment="1">
      <alignment horizontal="right" vertical="center"/>
    </xf>
    <xf numFmtId="3" fontId="24" fillId="0" borderId="52" xfId="0" applyNumberFormat="1" applyFont="1" applyBorder="1" applyAlignment="1">
      <alignment vertical="center"/>
    </xf>
    <xf numFmtId="0" fontId="24" fillId="0" borderId="55" xfId="0" applyFont="1" applyBorder="1" applyAlignment="1">
      <alignment horizontal="right" vertical="center"/>
    </xf>
    <xf numFmtId="3" fontId="24" fillId="0" borderId="48" xfId="0" applyNumberFormat="1" applyFont="1" applyBorder="1" applyAlignment="1">
      <alignment horizontal="right" vertical="center"/>
    </xf>
    <xf numFmtId="0" fontId="24" fillId="0" borderId="56" xfId="0" applyFont="1" applyBorder="1" applyAlignment="1">
      <alignment horizontal="right" vertical="center"/>
    </xf>
    <xf numFmtId="3" fontId="24" fillId="0" borderId="57" xfId="0" applyNumberFormat="1" applyFont="1" applyBorder="1" applyAlignment="1">
      <alignment horizontal="right" vertical="center"/>
    </xf>
    <xf numFmtId="0" fontId="23" fillId="0" borderId="36" xfId="0" applyFont="1" applyBorder="1" applyAlignment="1">
      <alignment horizontal="right"/>
    </xf>
    <xf numFmtId="165" fontId="23" fillId="0" borderId="48" xfId="88" applyNumberFormat="1" applyFont="1" applyBorder="1" applyAlignment="1">
      <alignment horizontal="center"/>
    </xf>
    <xf numFmtId="0" fontId="23" fillId="0" borderId="58" xfId="0" applyFont="1" applyBorder="1" applyAlignment="1">
      <alignment horizontal="right"/>
    </xf>
    <xf numFmtId="0" fontId="23" fillId="0" borderId="35" xfId="0" applyFont="1" applyBorder="1" applyAlignment="1">
      <alignment/>
    </xf>
    <xf numFmtId="165" fontId="23" fillId="0" borderId="59" xfId="88" applyNumberFormat="1" applyFont="1" applyBorder="1" applyAlignment="1">
      <alignment horizontal="center"/>
    </xf>
    <xf numFmtId="0" fontId="23" fillId="0" borderId="60" xfId="0" applyFont="1" applyBorder="1" applyAlignment="1">
      <alignment horizontal="right"/>
    </xf>
    <xf numFmtId="165" fontId="23" fillId="0" borderId="61" xfId="88" applyNumberFormat="1" applyFont="1" applyBorder="1" applyAlignment="1">
      <alignment horizontal="center"/>
    </xf>
    <xf numFmtId="49" fontId="22" fillId="0" borderId="0" xfId="70" applyNumberFormat="1" applyFont="1" applyFill="1" applyAlignment="1">
      <alignment horizontal="center"/>
      <protection/>
    </xf>
    <xf numFmtId="3" fontId="22" fillId="0" borderId="35" xfId="70" applyNumberFormat="1" applyFont="1" applyFill="1" applyBorder="1" applyAlignment="1">
      <alignment horizontal="center"/>
      <protection/>
    </xf>
    <xf numFmtId="3" fontId="29" fillId="0" borderId="0" xfId="70" applyNumberFormat="1" applyFont="1" applyFill="1" applyAlignment="1">
      <alignment horizontal="center"/>
      <protection/>
    </xf>
    <xf numFmtId="3" fontId="41" fillId="0" borderId="0" xfId="70" applyNumberFormat="1" applyFont="1" applyFill="1" applyAlignment="1">
      <alignment horizontal="center"/>
      <protection/>
    </xf>
    <xf numFmtId="3" fontId="42" fillId="0" borderId="0" xfId="70" applyNumberFormat="1" applyFont="1" applyFill="1" applyAlignment="1">
      <alignment horizontal="right"/>
      <protection/>
    </xf>
    <xf numFmtId="3" fontId="22" fillId="0" borderId="0" xfId="70" applyNumberFormat="1" applyFont="1" applyFill="1">
      <alignment/>
      <protection/>
    </xf>
    <xf numFmtId="3" fontId="33" fillId="0" borderId="0" xfId="70" applyNumberFormat="1" applyFont="1" applyFill="1">
      <alignment/>
      <protection/>
    </xf>
    <xf numFmtId="3" fontId="25" fillId="0" borderId="0" xfId="70" applyNumberFormat="1" applyFont="1" applyFill="1" applyBorder="1" applyAlignment="1">
      <alignment vertical="center"/>
      <protection/>
    </xf>
    <xf numFmtId="49" fontId="28" fillId="0" borderId="0" xfId="70" applyNumberFormat="1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28" fillId="0" borderId="12" xfId="0" applyFont="1" applyBorder="1" applyAlignment="1">
      <alignment horizontal="left" indent="1"/>
    </xf>
    <xf numFmtId="3" fontId="25" fillId="0" borderId="12" xfId="70" applyNumberFormat="1" applyFont="1" applyBorder="1" applyAlignment="1">
      <alignment horizontal="left" textRotation="90" wrapText="1"/>
      <protection/>
    </xf>
    <xf numFmtId="3" fontId="28" fillId="0" borderId="12" xfId="70" applyNumberFormat="1" applyFont="1" applyBorder="1" applyAlignment="1">
      <alignment horizontal="center" wrapText="1"/>
      <protection/>
    </xf>
    <xf numFmtId="3" fontId="26" fillId="0" borderId="12" xfId="70" applyNumberFormat="1" applyFont="1" applyBorder="1" applyAlignment="1">
      <alignment horizontal="right" wrapText="1"/>
      <protection/>
    </xf>
    <xf numFmtId="3" fontId="26" fillId="0" borderId="12" xfId="70" applyNumberFormat="1" applyFont="1" applyFill="1" applyBorder="1" applyAlignment="1">
      <alignment horizontal="right" wrapText="1"/>
      <protection/>
    </xf>
    <xf numFmtId="3" fontId="23" fillId="0" borderId="0" xfId="76" applyNumberFormat="1" applyFont="1" applyFill="1" applyBorder="1" applyAlignment="1">
      <alignment horizontal="left" vertical="center" wrapText="1" indent="2"/>
      <protection/>
    </xf>
    <xf numFmtId="0" fontId="28" fillId="0" borderId="0" xfId="0" applyFont="1" applyFill="1" applyBorder="1" applyAlignment="1">
      <alignment vertical="center"/>
    </xf>
    <xf numFmtId="0" fontId="26" fillId="0" borderId="0" xfId="79" applyFont="1" applyFill="1" applyBorder="1" applyAlignment="1">
      <alignment vertical="center"/>
      <protection/>
    </xf>
    <xf numFmtId="3" fontId="38" fillId="0" borderId="0" xfId="0" applyNumberFormat="1" applyFont="1" applyFill="1" applyAlignment="1">
      <alignment horizontal="center" vertical="top"/>
    </xf>
    <xf numFmtId="3" fontId="23" fillId="0" borderId="0" xfId="0" applyNumberFormat="1" applyFont="1" applyFill="1" applyAlignment="1">
      <alignment horizontal="center" vertical="top"/>
    </xf>
    <xf numFmtId="3" fontId="23" fillId="0" borderId="0" xfId="0" applyNumberFormat="1" applyFont="1" applyFill="1" applyAlignment="1">
      <alignment/>
    </xf>
    <xf numFmtId="3" fontId="38" fillId="0" borderId="0" xfId="0" applyNumberFormat="1" applyFont="1" applyFill="1" applyBorder="1" applyAlignment="1">
      <alignment horizontal="center" vertical="top"/>
    </xf>
    <xf numFmtId="3" fontId="38" fillId="0" borderId="0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Alignment="1">
      <alignment horizontal="center" vertical="center"/>
    </xf>
    <xf numFmtId="3" fontId="25" fillId="0" borderId="62" xfId="70" applyNumberFormat="1" applyFont="1" applyBorder="1" applyAlignment="1">
      <alignment horizontal="center" textRotation="90" wrapText="1"/>
      <protection/>
    </xf>
    <xf numFmtId="0" fontId="33" fillId="0" borderId="0" xfId="0" applyFont="1" applyAlignment="1">
      <alignment vertical="top"/>
    </xf>
    <xf numFmtId="0" fontId="28" fillId="0" borderId="63" xfId="0" applyFont="1" applyFill="1" applyBorder="1" applyAlignment="1">
      <alignment horizontal="center" vertical="center"/>
    </xf>
    <xf numFmtId="179" fontId="25" fillId="0" borderId="40" xfId="0" applyNumberFormat="1" applyFont="1" applyFill="1" applyBorder="1" applyAlignment="1">
      <alignment vertical="center" wrapText="1"/>
    </xf>
    <xf numFmtId="4" fontId="25" fillId="0" borderId="40" xfId="0" applyNumberFormat="1" applyFont="1" applyFill="1" applyBorder="1" applyAlignment="1">
      <alignment vertical="center"/>
    </xf>
    <xf numFmtId="4" fontId="29" fillId="0" borderId="64" xfId="0" applyNumberFormat="1" applyFont="1" applyFill="1" applyBorder="1" applyAlignment="1">
      <alignment horizontal="center" vertical="center"/>
    </xf>
    <xf numFmtId="0" fontId="28" fillId="0" borderId="65" xfId="79" applyFont="1" applyFill="1" applyBorder="1" applyAlignment="1">
      <alignment horizontal="center" vertical="center" textRotation="90" wrapText="1"/>
      <protection/>
    </xf>
    <xf numFmtId="3" fontId="28" fillId="0" borderId="66" xfId="0" applyNumberFormat="1" applyFont="1" applyFill="1" applyBorder="1" applyAlignment="1">
      <alignment horizontal="left"/>
    </xf>
    <xf numFmtId="3" fontId="28" fillId="0" borderId="66" xfId="0" applyNumberFormat="1" applyFont="1" applyFill="1" applyBorder="1" applyAlignment="1">
      <alignment horizontal="center"/>
    </xf>
    <xf numFmtId="3" fontId="28" fillId="0" borderId="66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left" vertical="top"/>
    </xf>
    <xf numFmtId="3" fontId="28" fillId="0" borderId="0" xfId="0" applyNumberFormat="1" applyFont="1" applyFill="1" applyBorder="1" applyAlignment="1">
      <alignment horizontal="center" vertical="top"/>
    </xf>
    <xf numFmtId="0" fontId="28" fillId="0" borderId="0" xfId="80" applyFont="1" applyFill="1" applyBorder="1" applyAlignment="1">
      <alignment horizontal="center" vertical="center"/>
      <protection/>
    </xf>
    <xf numFmtId="3" fontId="28" fillId="0" borderId="0" xfId="80" applyNumberFormat="1" applyFont="1" applyBorder="1">
      <alignment/>
      <protection/>
    </xf>
    <xf numFmtId="0" fontId="28" fillId="0" borderId="0" xfId="80" applyFont="1" applyBorder="1">
      <alignment/>
      <protection/>
    </xf>
    <xf numFmtId="0" fontId="28" fillId="0" borderId="0" xfId="80" applyFont="1" applyFill="1" applyBorder="1" applyAlignment="1">
      <alignment horizontal="center"/>
      <protection/>
    </xf>
    <xf numFmtId="0" fontId="28" fillId="0" borderId="0" xfId="80" applyFont="1" applyFill="1" applyBorder="1" applyAlignment="1">
      <alignment horizontal="center" vertical="top"/>
      <protection/>
    </xf>
    <xf numFmtId="0" fontId="28" fillId="0" borderId="0" xfId="80" applyFont="1" applyBorder="1" applyAlignment="1">
      <alignment wrapText="1"/>
      <protection/>
    </xf>
    <xf numFmtId="0" fontId="28" fillId="0" borderId="0" xfId="80" applyFont="1" applyBorder="1" applyAlignment="1">
      <alignment horizontal="center" vertical="center" wrapText="1"/>
      <protection/>
    </xf>
    <xf numFmtId="3" fontId="28" fillId="0" borderId="0" xfId="80" applyNumberFormat="1" applyFont="1" applyBorder="1" applyAlignment="1">
      <alignment horizontal="right"/>
      <protection/>
    </xf>
    <xf numFmtId="0" fontId="28" fillId="0" borderId="0" xfId="80" applyFont="1" applyFill="1" applyBorder="1" applyAlignment="1">
      <alignment horizontal="center" wrapText="1"/>
      <protection/>
    </xf>
    <xf numFmtId="3" fontId="28" fillId="0" borderId="0" xfId="80" applyNumberFormat="1" applyFont="1" applyFill="1" applyBorder="1" applyAlignment="1">
      <alignment horizontal="center"/>
      <protection/>
    </xf>
    <xf numFmtId="3" fontId="28" fillId="0" borderId="0" xfId="80" applyNumberFormat="1" applyFont="1" applyBorder="1" applyAlignment="1">
      <alignment horizontal="center"/>
      <protection/>
    </xf>
    <xf numFmtId="3" fontId="28" fillId="0" borderId="0" xfId="80" applyNumberFormat="1" applyFont="1" applyBorder="1" applyAlignment="1">
      <alignment horizontal="center" vertical="center"/>
      <protection/>
    </xf>
    <xf numFmtId="3" fontId="25" fillId="0" borderId="0" xfId="80" applyNumberFormat="1" applyFont="1" applyBorder="1" applyAlignment="1">
      <alignment horizontal="center"/>
      <protection/>
    </xf>
    <xf numFmtId="0" fontId="28" fillId="0" borderId="0" xfId="80" applyFont="1" applyBorder="1" applyAlignment="1">
      <alignment horizontal="center"/>
      <protection/>
    </xf>
    <xf numFmtId="3" fontId="28" fillId="0" borderId="67" xfId="70" applyNumberFormat="1" applyFont="1" applyFill="1" applyBorder="1" applyAlignment="1">
      <alignment horizontal="center"/>
      <protection/>
    </xf>
    <xf numFmtId="3" fontId="28" fillId="0" borderId="68" xfId="70" applyNumberFormat="1" applyFont="1" applyFill="1" applyBorder="1" applyAlignment="1">
      <alignment horizontal="center" vertical="center" textRotation="90"/>
      <protection/>
    </xf>
    <xf numFmtId="0" fontId="28" fillId="0" borderId="68" xfId="79" applyFont="1" applyFill="1" applyBorder="1" applyAlignment="1">
      <alignment horizontal="center" vertical="center" textRotation="90" wrapText="1"/>
      <protection/>
    </xf>
    <xf numFmtId="0" fontId="25" fillId="0" borderId="0" xfId="80" applyFont="1" applyBorder="1" applyAlignment="1">
      <alignment vertical="center"/>
      <protection/>
    </xf>
    <xf numFmtId="0" fontId="28" fillId="0" borderId="69" xfId="80" applyFont="1" applyFill="1" applyBorder="1" applyAlignment="1">
      <alignment horizontal="center"/>
      <protection/>
    </xf>
    <xf numFmtId="0" fontId="28" fillId="0" borderId="70" xfId="80" applyFont="1" applyFill="1" applyBorder="1" applyAlignment="1">
      <alignment horizontal="center" vertical="top"/>
      <protection/>
    </xf>
    <xf numFmtId="0" fontId="25" fillId="0" borderId="70" xfId="80" applyFont="1" applyBorder="1" applyAlignment="1">
      <alignment horizontal="right" vertical="center"/>
      <protection/>
    </xf>
    <xf numFmtId="0" fontId="25" fillId="0" borderId="70" xfId="80" applyFont="1" applyBorder="1" applyAlignment="1">
      <alignment horizontal="center" vertical="center"/>
      <protection/>
    </xf>
    <xf numFmtId="3" fontId="25" fillId="0" borderId="70" xfId="80" applyNumberFormat="1" applyFont="1" applyFill="1" applyBorder="1" applyAlignment="1">
      <alignment horizontal="right" vertical="center"/>
      <protection/>
    </xf>
    <xf numFmtId="3" fontId="23" fillId="0" borderId="71" xfId="70" applyNumberFormat="1" applyFont="1" applyFill="1" applyBorder="1" applyAlignment="1">
      <alignment horizontal="center" vertical="center" wrapText="1"/>
      <protection/>
    </xf>
    <xf numFmtId="3" fontId="25" fillId="0" borderId="72" xfId="70" applyNumberFormat="1" applyFont="1" applyFill="1" applyBorder="1" applyAlignment="1">
      <alignment horizontal="center" vertical="center" wrapText="1"/>
      <protection/>
    </xf>
    <xf numFmtId="3" fontId="25" fillId="0" borderId="73" xfId="70" applyNumberFormat="1" applyFont="1" applyBorder="1" applyAlignment="1">
      <alignment horizontal="right" wrapText="1"/>
      <protection/>
    </xf>
    <xf numFmtId="3" fontId="25" fillId="0" borderId="73" xfId="0" applyNumberFormat="1" applyFont="1" applyBorder="1" applyAlignment="1">
      <alignment/>
    </xf>
    <xf numFmtId="3" fontId="28" fillId="0" borderId="73" xfId="0" applyNumberFormat="1" applyFont="1" applyFill="1" applyBorder="1" applyAlignment="1">
      <alignment/>
    </xf>
    <xf numFmtId="3" fontId="25" fillId="0" borderId="73" xfId="0" applyNumberFormat="1" applyFont="1" applyFill="1" applyBorder="1" applyAlignment="1">
      <alignment/>
    </xf>
    <xf numFmtId="3" fontId="26" fillId="0" borderId="73" xfId="0" applyNumberFormat="1" applyFont="1" applyBorder="1" applyAlignment="1">
      <alignment/>
    </xf>
    <xf numFmtId="3" fontId="26" fillId="0" borderId="74" xfId="70" applyNumberFormat="1" applyFont="1" applyBorder="1" applyAlignment="1">
      <alignment horizontal="right" wrapText="1"/>
      <protection/>
    </xf>
    <xf numFmtId="3" fontId="26" fillId="0" borderId="73" xfId="0" applyNumberFormat="1" applyFont="1" applyFill="1" applyBorder="1" applyAlignment="1">
      <alignment/>
    </xf>
    <xf numFmtId="3" fontId="25" fillId="0" borderId="73" xfId="0" applyNumberFormat="1" applyFont="1" applyBorder="1" applyAlignment="1">
      <alignment/>
    </xf>
    <xf numFmtId="3" fontId="25" fillId="0" borderId="75" xfId="0" applyNumberFormat="1" applyFont="1" applyFill="1" applyBorder="1" applyAlignment="1">
      <alignment vertical="center"/>
    </xf>
    <xf numFmtId="3" fontId="26" fillId="0" borderId="73" xfId="0" applyNumberFormat="1" applyFont="1" applyFill="1" applyBorder="1" applyAlignment="1">
      <alignment vertical="center"/>
    </xf>
    <xf numFmtId="3" fontId="26" fillId="0" borderId="76" xfId="0" applyNumberFormat="1" applyFont="1" applyFill="1" applyBorder="1" applyAlignment="1">
      <alignment vertical="center"/>
    </xf>
    <xf numFmtId="3" fontId="28" fillId="0" borderId="74" xfId="0" applyNumberFormat="1" applyFont="1" applyFill="1" applyBorder="1" applyAlignment="1">
      <alignment/>
    </xf>
    <xf numFmtId="3" fontId="26" fillId="0" borderId="77" xfId="0" applyNumberFormat="1" applyFont="1" applyFill="1" applyBorder="1" applyAlignment="1">
      <alignment vertical="center"/>
    </xf>
    <xf numFmtId="3" fontId="28" fillId="0" borderId="78" xfId="70" applyNumberFormat="1" applyFont="1" applyFill="1" applyBorder="1" applyAlignment="1">
      <alignment horizontal="center" vertical="center" textRotation="90"/>
      <protection/>
    </xf>
    <xf numFmtId="3" fontId="28" fillId="0" borderId="65" xfId="70" applyNumberFormat="1" applyFont="1" applyFill="1" applyBorder="1" applyAlignment="1">
      <alignment horizontal="center" vertical="center" textRotation="90"/>
      <protection/>
    </xf>
    <xf numFmtId="0" fontId="25" fillId="0" borderId="65" xfId="80" applyFont="1" applyFill="1" applyBorder="1" applyAlignment="1">
      <alignment horizontal="center" vertical="center" wrapText="1"/>
      <protection/>
    </xf>
    <xf numFmtId="3" fontId="25" fillId="0" borderId="65" xfId="80" applyNumberFormat="1" applyFont="1" applyFill="1" applyBorder="1" applyAlignment="1">
      <alignment horizontal="center" vertical="center" wrapText="1"/>
      <protection/>
    </xf>
    <xf numFmtId="3" fontId="44" fillId="0" borderId="65" xfId="80" applyNumberFormat="1" applyFont="1" applyFill="1" applyBorder="1" applyAlignment="1">
      <alignment horizontal="center" vertical="center" wrapText="1"/>
      <protection/>
    </xf>
    <xf numFmtId="3" fontId="25" fillId="0" borderId="79" xfId="80" applyNumberFormat="1" applyFont="1" applyFill="1" applyBorder="1" applyAlignment="1">
      <alignment horizontal="center" vertical="center" wrapText="1"/>
      <protection/>
    </xf>
    <xf numFmtId="0" fontId="24" fillId="0" borderId="36" xfId="0" applyFont="1" applyBorder="1" applyAlignment="1">
      <alignment horizontal="right" vertical="center"/>
    </xf>
    <xf numFmtId="3" fontId="24" fillId="0" borderId="18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indent="2"/>
    </xf>
    <xf numFmtId="0" fontId="28" fillId="0" borderId="0" xfId="81" applyFont="1" applyFill="1" applyBorder="1" applyAlignment="1">
      <alignment horizontal="center"/>
      <protection/>
    </xf>
    <xf numFmtId="3" fontId="28" fillId="0" borderId="0" xfId="81" applyNumberFormat="1" applyFont="1" applyBorder="1">
      <alignment/>
      <protection/>
    </xf>
    <xf numFmtId="0" fontId="28" fillId="0" borderId="0" xfId="81" applyFont="1" applyBorder="1">
      <alignment/>
      <protection/>
    </xf>
    <xf numFmtId="0" fontId="28" fillId="0" borderId="0" xfId="81" applyFont="1" applyFill="1" applyBorder="1" applyAlignment="1">
      <alignment horizontal="center" vertical="center"/>
      <protection/>
    </xf>
    <xf numFmtId="0" fontId="28" fillId="0" borderId="0" xfId="81" applyFont="1" applyFill="1" applyBorder="1" applyAlignment="1">
      <alignment horizontal="center" vertical="top"/>
      <protection/>
    </xf>
    <xf numFmtId="0" fontId="28" fillId="0" borderId="0" xfId="81" applyFont="1" applyBorder="1" applyAlignment="1">
      <alignment wrapText="1"/>
      <protection/>
    </xf>
    <xf numFmtId="0" fontId="28" fillId="0" borderId="0" xfId="81" applyFont="1" applyBorder="1" applyAlignment="1">
      <alignment horizontal="center" wrapText="1"/>
      <protection/>
    </xf>
    <xf numFmtId="3" fontId="28" fillId="0" borderId="0" xfId="81" applyNumberFormat="1" applyFont="1" applyBorder="1" applyAlignment="1">
      <alignment horizontal="right"/>
      <protection/>
    </xf>
    <xf numFmtId="0" fontId="28" fillId="0" borderId="0" xfId="81" applyFont="1" applyFill="1" applyBorder="1" applyAlignment="1">
      <alignment horizontal="center" wrapText="1"/>
      <protection/>
    </xf>
    <xf numFmtId="3" fontId="28" fillId="0" borderId="0" xfId="81" applyNumberFormat="1" applyFont="1" applyFill="1" applyBorder="1" applyAlignment="1">
      <alignment horizontal="center"/>
      <protection/>
    </xf>
    <xf numFmtId="3" fontId="28" fillId="0" borderId="0" xfId="81" applyNumberFormat="1" applyFont="1" applyBorder="1" applyAlignment="1">
      <alignment horizontal="center"/>
      <protection/>
    </xf>
    <xf numFmtId="3" fontId="25" fillId="0" borderId="0" xfId="81" applyNumberFormat="1" applyFont="1" applyBorder="1" applyAlignment="1">
      <alignment horizontal="center"/>
      <protection/>
    </xf>
    <xf numFmtId="0" fontId="28" fillId="0" borderId="0" xfId="81" applyFont="1" applyBorder="1" applyAlignment="1">
      <alignment horizontal="center"/>
      <protection/>
    </xf>
    <xf numFmtId="0" fontId="28" fillId="0" borderId="0" xfId="81" applyFont="1" applyBorder="1" applyAlignment="1">
      <alignment vertical="center"/>
      <protection/>
    </xf>
    <xf numFmtId="0" fontId="25" fillId="0" borderId="0" xfId="81" applyFont="1" applyBorder="1" applyAlignment="1">
      <alignment vertical="center"/>
      <protection/>
    </xf>
    <xf numFmtId="0" fontId="25" fillId="0" borderId="0" xfId="81" applyFont="1" applyBorder="1" applyAlignment="1">
      <alignment/>
      <protection/>
    </xf>
    <xf numFmtId="3" fontId="23" fillId="0" borderId="0" xfId="77" applyNumberFormat="1" applyFont="1" applyBorder="1" applyAlignment="1">
      <alignment vertical="center"/>
      <protection/>
    </xf>
    <xf numFmtId="3" fontId="24" fillId="0" borderId="0" xfId="0" applyNumberFormat="1" applyFont="1" applyAlignment="1">
      <alignment horizontal="center" vertical="center"/>
    </xf>
    <xf numFmtId="3" fontId="23" fillId="0" borderId="0" xfId="0" applyNumberFormat="1" applyFont="1" applyAlignment="1">
      <alignment horizontal="left" vertical="top"/>
    </xf>
    <xf numFmtId="0" fontId="28" fillId="0" borderId="0" xfId="0" applyFont="1" applyAlignment="1">
      <alignment horizontal="left"/>
    </xf>
    <xf numFmtId="3" fontId="39" fillId="0" borderId="0" xfId="62" applyNumberFormat="1" applyFont="1">
      <alignment/>
      <protection/>
    </xf>
    <xf numFmtId="0" fontId="39" fillId="0" borderId="0" xfId="62" applyNumberFormat="1" applyFont="1">
      <alignment/>
      <protection/>
    </xf>
    <xf numFmtId="204" fontId="45" fillId="0" borderId="0" xfId="62" applyNumberFormat="1" applyFont="1" applyAlignment="1">
      <alignment horizontal="right"/>
      <protection/>
    </xf>
    <xf numFmtId="3" fontId="46" fillId="0" borderId="0" xfId="62" applyNumberFormat="1" applyFont="1">
      <alignment/>
      <protection/>
    </xf>
    <xf numFmtId="3" fontId="39" fillId="24" borderId="80" xfId="62" applyNumberFormat="1" applyFont="1" applyFill="1" applyBorder="1">
      <alignment/>
      <protection/>
    </xf>
    <xf numFmtId="3" fontId="47" fillId="24" borderId="81" xfId="62" applyNumberFormat="1" applyFont="1" applyFill="1" applyBorder="1" applyAlignment="1">
      <alignment horizontal="center"/>
      <protection/>
    </xf>
    <xf numFmtId="3" fontId="39" fillId="24" borderId="82" xfId="62" applyNumberFormat="1" applyFont="1" applyFill="1" applyBorder="1">
      <alignment/>
      <protection/>
    </xf>
    <xf numFmtId="3" fontId="47" fillId="24" borderId="83" xfId="62" applyNumberFormat="1" applyFont="1" applyFill="1" applyBorder="1">
      <alignment/>
      <protection/>
    </xf>
    <xf numFmtId="3" fontId="39" fillId="0" borderId="84" xfId="62" applyNumberFormat="1" applyFont="1" applyBorder="1">
      <alignment/>
      <protection/>
    </xf>
    <xf numFmtId="3" fontId="39" fillId="0" borderId="82" xfId="62" applyNumberFormat="1" applyFont="1" applyBorder="1">
      <alignment/>
      <protection/>
    </xf>
    <xf numFmtId="0" fontId="39" fillId="0" borderId="82" xfId="62" applyNumberFormat="1" applyFont="1" applyBorder="1">
      <alignment/>
      <protection/>
    </xf>
    <xf numFmtId="3" fontId="39" fillId="0" borderId="83" xfId="62" applyNumberFormat="1" applyFont="1" applyBorder="1">
      <alignment/>
      <protection/>
    </xf>
    <xf numFmtId="3" fontId="47" fillId="24" borderId="82" xfId="62" applyNumberFormat="1" applyFont="1" applyFill="1" applyBorder="1">
      <alignment/>
      <protection/>
    </xf>
    <xf numFmtId="0" fontId="39" fillId="24" borderId="82" xfId="62" applyNumberFormat="1" applyFont="1" applyFill="1" applyBorder="1">
      <alignment/>
      <protection/>
    </xf>
    <xf numFmtId="3" fontId="48" fillId="0" borderId="82" xfId="62" applyNumberFormat="1" applyFont="1" applyBorder="1">
      <alignment/>
      <protection/>
    </xf>
    <xf numFmtId="3" fontId="49" fillId="0" borderId="82" xfId="62" applyNumberFormat="1" applyFont="1" applyBorder="1">
      <alignment/>
      <protection/>
    </xf>
    <xf numFmtId="0" fontId="49" fillId="0" borderId="82" xfId="62" applyNumberFormat="1" applyFont="1" applyBorder="1">
      <alignment/>
      <protection/>
    </xf>
    <xf numFmtId="3" fontId="50" fillId="0" borderId="82" xfId="62" applyNumberFormat="1" applyFont="1" applyBorder="1">
      <alignment/>
      <protection/>
    </xf>
    <xf numFmtId="3" fontId="51" fillId="0" borderId="82" xfId="62" applyNumberFormat="1" applyFont="1" applyBorder="1">
      <alignment/>
      <protection/>
    </xf>
    <xf numFmtId="3" fontId="52" fillId="0" borderId="82" xfId="62" applyNumberFormat="1" applyFont="1" applyBorder="1">
      <alignment/>
      <protection/>
    </xf>
    <xf numFmtId="3" fontId="47" fillId="0" borderId="83" xfId="62" applyNumberFormat="1" applyFont="1" applyBorder="1">
      <alignment/>
      <protection/>
    </xf>
    <xf numFmtId="3" fontId="39" fillId="0" borderId="82" xfId="62" applyNumberFormat="1" applyFont="1" applyFill="1" applyBorder="1" applyAlignment="1">
      <alignment horizontal="left" indent="1"/>
      <protection/>
    </xf>
    <xf numFmtId="3" fontId="39" fillId="26" borderId="82" xfId="62" applyNumberFormat="1" applyFont="1" applyFill="1" applyBorder="1">
      <alignment/>
      <protection/>
    </xf>
    <xf numFmtId="3" fontId="47" fillId="26" borderId="82" xfId="62" applyNumberFormat="1" applyFont="1" applyFill="1" applyBorder="1">
      <alignment/>
      <protection/>
    </xf>
    <xf numFmtId="0" fontId="47" fillId="26" borderId="82" xfId="62" applyNumberFormat="1" applyFont="1" applyFill="1" applyBorder="1">
      <alignment/>
      <protection/>
    </xf>
    <xf numFmtId="3" fontId="49" fillId="26" borderId="82" xfId="62" applyNumberFormat="1" applyFont="1" applyFill="1" applyBorder="1">
      <alignment/>
      <protection/>
    </xf>
    <xf numFmtId="3" fontId="39" fillId="27" borderId="82" xfId="62" applyNumberFormat="1" applyFont="1" applyFill="1" applyBorder="1">
      <alignment/>
      <protection/>
    </xf>
    <xf numFmtId="3" fontId="39" fillId="28" borderId="82" xfId="62" applyNumberFormat="1" applyFont="1" applyFill="1" applyBorder="1">
      <alignment/>
      <protection/>
    </xf>
    <xf numFmtId="0" fontId="39" fillId="28" borderId="82" xfId="62" applyNumberFormat="1" applyFont="1" applyFill="1" applyBorder="1">
      <alignment/>
      <protection/>
    </xf>
    <xf numFmtId="3" fontId="39" fillId="0" borderId="84" xfId="62" applyNumberFormat="1" applyFont="1" applyFill="1" applyBorder="1">
      <alignment/>
      <protection/>
    </xf>
    <xf numFmtId="3" fontId="50" fillId="0" borderId="82" xfId="62" applyNumberFormat="1" applyFont="1" applyFill="1" applyBorder="1">
      <alignment/>
      <protection/>
    </xf>
    <xf numFmtId="3" fontId="51" fillId="0" borderId="82" xfId="62" applyNumberFormat="1" applyFont="1" applyFill="1" applyBorder="1">
      <alignment/>
      <protection/>
    </xf>
    <xf numFmtId="3" fontId="39" fillId="0" borderId="82" xfId="62" applyNumberFormat="1" applyFont="1" applyBorder="1" applyAlignment="1">
      <alignment horizontal="left" indent="1"/>
      <protection/>
    </xf>
    <xf numFmtId="10" fontId="39" fillId="0" borderId="82" xfId="62" applyNumberFormat="1" applyFont="1" applyBorder="1">
      <alignment/>
      <protection/>
    </xf>
    <xf numFmtId="3" fontId="39" fillId="0" borderId="82" xfId="62" applyNumberFormat="1" applyFont="1" applyFill="1" applyBorder="1">
      <alignment/>
      <protection/>
    </xf>
    <xf numFmtId="3" fontId="39" fillId="0" borderId="83" xfId="62" applyNumberFormat="1" applyFont="1" applyFill="1" applyBorder="1">
      <alignment/>
      <protection/>
    </xf>
    <xf numFmtId="3" fontId="39" fillId="0" borderId="0" xfId="62" applyNumberFormat="1" applyFont="1" applyFill="1">
      <alignment/>
      <protection/>
    </xf>
    <xf numFmtId="10" fontId="39" fillId="0" borderId="82" xfId="62" applyNumberFormat="1" applyFont="1" applyFill="1" applyBorder="1">
      <alignment/>
      <protection/>
    </xf>
    <xf numFmtId="0" fontId="39" fillId="0" borderId="82" xfId="62" applyNumberFormat="1" applyFont="1" applyFill="1" applyBorder="1">
      <alignment/>
      <protection/>
    </xf>
    <xf numFmtId="3" fontId="39" fillId="29" borderId="82" xfId="62" applyNumberFormat="1" applyFont="1" applyFill="1" applyBorder="1">
      <alignment/>
      <protection/>
    </xf>
    <xf numFmtId="3" fontId="39" fillId="30" borderId="82" xfId="62" applyNumberFormat="1" applyFont="1" applyFill="1" applyBorder="1">
      <alignment/>
      <protection/>
    </xf>
    <xf numFmtId="3" fontId="47" fillId="0" borderId="82" xfId="62" applyNumberFormat="1" applyFont="1" applyBorder="1">
      <alignment/>
      <protection/>
    </xf>
    <xf numFmtId="3" fontId="53" fillId="0" borderId="82" xfId="62" applyNumberFormat="1" applyFont="1" applyBorder="1">
      <alignment/>
      <protection/>
    </xf>
    <xf numFmtId="0" fontId="53" fillId="0" borderId="82" xfId="62" applyNumberFormat="1" applyFont="1" applyBorder="1">
      <alignment/>
      <protection/>
    </xf>
    <xf numFmtId="3" fontId="39" fillId="31" borderId="82" xfId="62" applyNumberFormat="1" applyFont="1" applyFill="1" applyBorder="1">
      <alignment/>
      <protection/>
    </xf>
    <xf numFmtId="3" fontId="39" fillId="27" borderId="82" xfId="62" applyNumberFormat="1" applyFont="1" applyFill="1" applyBorder="1" applyAlignment="1">
      <alignment horizontal="left" indent="1"/>
      <protection/>
    </xf>
    <xf numFmtId="10" fontId="39" fillId="27" borderId="82" xfId="62" applyNumberFormat="1" applyFont="1" applyFill="1" applyBorder="1">
      <alignment/>
      <protection/>
    </xf>
    <xf numFmtId="3" fontId="54" fillId="27" borderId="82" xfId="62" applyNumberFormat="1" applyFont="1" applyFill="1" applyBorder="1">
      <alignment/>
      <protection/>
    </xf>
    <xf numFmtId="3" fontId="47" fillId="0" borderId="82" xfId="62" applyNumberFormat="1" applyFont="1" applyBorder="1" applyAlignment="1">
      <alignment horizontal="left" indent="1"/>
      <protection/>
    </xf>
    <xf numFmtId="10" fontId="47" fillId="0" borderId="82" xfId="62" applyNumberFormat="1" applyFont="1" applyBorder="1">
      <alignment/>
      <protection/>
    </xf>
    <xf numFmtId="3" fontId="46" fillId="0" borderId="82" xfId="62" applyNumberFormat="1" applyFont="1" applyBorder="1">
      <alignment/>
      <protection/>
    </xf>
    <xf numFmtId="3" fontId="39" fillId="26" borderId="82" xfId="62" applyNumberFormat="1" applyFont="1" applyFill="1" applyBorder="1" applyAlignment="1">
      <alignment horizontal="left" indent="1"/>
      <protection/>
    </xf>
    <xf numFmtId="10" fontId="39" fillId="26" borderId="82" xfId="62" applyNumberFormat="1" applyFont="1" applyFill="1" applyBorder="1">
      <alignment/>
      <protection/>
    </xf>
    <xf numFmtId="3" fontId="47" fillId="0" borderId="83" xfId="62" applyNumberFormat="1" applyFont="1" applyFill="1" applyBorder="1">
      <alignment/>
      <protection/>
    </xf>
    <xf numFmtId="3" fontId="47" fillId="0" borderId="82" xfId="62" applyNumberFormat="1" applyFont="1" applyFill="1" applyBorder="1">
      <alignment/>
      <protection/>
    </xf>
    <xf numFmtId="3" fontId="47" fillId="26" borderId="83" xfId="62" applyNumberFormat="1" applyFont="1" applyFill="1" applyBorder="1">
      <alignment/>
      <protection/>
    </xf>
    <xf numFmtId="9" fontId="39" fillId="0" borderId="82" xfId="62" applyNumberFormat="1" applyFont="1" applyFill="1" applyBorder="1">
      <alignment/>
      <protection/>
    </xf>
    <xf numFmtId="3" fontId="52" fillId="0" borderId="0" xfId="62" applyNumberFormat="1" applyFont="1" applyFill="1">
      <alignment/>
      <protection/>
    </xf>
    <xf numFmtId="3" fontId="39" fillId="26" borderId="83" xfId="62" applyNumberFormat="1" applyFont="1" applyFill="1" applyBorder="1">
      <alignment/>
      <protection/>
    </xf>
    <xf numFmtId="3" fontId="39" fillId="0" borderId="0" xfId="62" applyNumberFormat="1" applyFont="1" applyBorder="1">
      <alignment/>
      <protection/>
    </xf>
    <xf numFmtId="0" fontId="47" fillId="0" borderId="82" xfId="62" applyNumberFormat="1" applyFont="1" applyFill="1" applyBorder="1">
      <alignment/>
      <protection/>
    </xf>
    <xf numFmtId="3" fontId="52" fillId="0" borderId="83" xfId="62" applyNumberFormat="1" applyFont="1" applyFill="1" applyBorder="1">
      <alignment/>
      <protection/>
    </xf>
    <xf numFmtId="3" fontId="39" fillId="32" borderId="82" xfId="62" applyNumberFormat="1" applyFont="1" applyFill="1" applyBorder="1">
      <alignment/>
      <protection/>
    </xf>
    <xf numFmtId="3" fontId="39" fillId="32" borderId="83" xfId="62" applyNumberFormat="1" applyFont="1" applyFill="1" applyBorder="1">
      <alignment/>
      <protection/>
    </xf>
    <xf numFmtId="3" fontId="52" fillId="0" borderId="84" xfId="62" applyNumberFormat="1" applyFont="1" applyFill="1" applyBorder="1">
      <alignment/>
      <protection/>
    </xf>
    <xf numFmtId="3" fontId="54" fillId="0" borderId="83" xfId="62" applyNumberFormat="1" applyFont="1" applyFill="1" applyBorder="1">
      <alignment/>
      <protection/>
    </xf>
    <xf numFmtId="3" fontId="52" fillId="0" borderId="0" xfId="62" applyNumberFormat="1" applyFont="1" applyFill="1" applyBorder="1">
      <alignment/>
      <protection/>
    </xf>
    <xf numFmtId="3" fontId="47" fillId="33" borderId="84" xfId="62" applyNumberFormat="1" applyFont="1" applyFill="1" applyBorder="1" applyAlignment="1">
      <alignment horizontal="left"/>
      <protection/>
    </xf>
    <xf numFmtId="3" fontId="47" fillId="33" borderId="82" xfId="62" applyNumberFormat="1" applyFont="1" applyFill="1" applyBorder="1" applyAlignment="1">
      <alignment horizontal="left"/>
      <protection/>
    </xf>
    <xf numFmtId="3" fontId="47" fillId="33" borderId="82" xfId="62" applyNumberFormat="1" applyFont="1" applyFill="1" applyBorder="1" applyAlignment="1">
      <alignment horizontal="center"/>
      <protection/>
    </xf>
    <xf numFmtId="3" fontId="47" fillId="33" borderId="83" xfId="62" applyNumberFormat="1" applyFont="1" applyFill="1" applyBorder="1" applyAlignment="1">
      <alignment horizontal="center"/>
      <protection/>
    </xf>
    <xf numFmtId="3" fontId="47" fillId="0" borderId="0" xfId="62" applyNumberFormat="1" applyFont="1">
      <alignment/>
      <protection/>
    </xf>
    <xf numFmtId="3" fontId="47" fillId="0" borderId="0" xfId="62" applyNumberFormat="1" applyFont="1" applyFill="1">
      <alignment/>
      <protection/>
    </xf>
    <xf numFmtId="3" fontId="39" fillId="0" borderId="82" xfId="62" applyNumberFormat="1" applyFont="1" applyBorder="1" applyAlignment="1">
      <alignment horizontal="center"/>
      <protection/>
    </xf>
    <xf numFmtId="3" fontId="39" fillId="0" borderId="83" xfId="62" applyNumberFormat="1" applyFont="1" applyBorder="1" applyAlignment="1">
      <alignment horizontal="center"/>
      <protection/>
    </xf>
    <xf numFmtId="3" fontId="47" fillId="0" borderId="84" xfId="62" applyNumberFormat="1" applyFont="1" applyBorder="1">
      <alignment/>
      <protection/>
    </xf>
    <xf numFmtId="3" fontId="47" fillId="23" borderId="82" xfId="62" applyNumberFormat="1" applyFont="1" applyFill="1" applyBorder="1">
      <alignment/>
      <protection/>
    </xf>
    <xf numFmtId="0" fontId="47" fillId="23" borderId="82" xfId="62" applyNumberFormat="1" applyFont="1" applyFill="1" applyBorder="1">
      <alignment/>
      <protection/>
    </xf>
    <xf numFmtId="0" fontId="47" fillId="0" borderId="82" xfId="62" applyNumberFormat="1" applyFont="1" applyBorder="1">
      <alignment/>
      <protection/>
    </xf>
    <xf numFmtId="3" fontId="51" fillId="0" borderId="83" xfId="62" applyNumberFormat="1" applyFont="1" applyBorder="1">
      <alignment/>
      <protection/>
    </xf>
    <xf numFmtId="3" fontId="51" fillId="0" borderId="82" xfId="62" applyNumberFormat="1" applyFont="1" applyFill="1" applyBorder="1" applyAlignment="1">
      <alignment horizontal="center" wrapText="1"/>
      <protection/>
    </xf>
    <xf numFmtId="3" fontId="54" fillId="0" borderId="84" xfId="62" applyNumberFormat="1" applyFont="1" applyBorder="1">
      <alignment/>
      <protection/>
    </xf>
    <xf numFmtId="0" fontId="49" fillId="0" borderId="82" xfId="67" applyFont="1" applyBorder="1" applyAlignment="1">
      <alignment wrapText="1"/>
      <protection/>
    </xf>
    <xf numFmtId="3" fontId="49" fillId="0" borderId="82" xfId="67" applyNumberFormat="1" applyFont="1" applyBorder="1" applyAlignment="1">
      <alignment vertical="center"/>
      <protection/>
    </xf>
    <xf numFmtId="3" fontId="47" fillId="0" borderId="84" xfId="62" applyNumberFormat="1" applyFont="1" applyBorder="1" applyProtection="1">
      <alignment/>
      <protection locked="0"/>
    </xf>
    <xf numFmtId="3" fontId="51" fillId="0" borderId="82" xfId="62" applyNumberFormat="1" applyFont="1" applyBorder="1" applyProtection="1">
      <alignment/>
      <protection locked="0"/>
    </xf>
    <xf numFmtId="3" fontId="51" fillId="0" borderId="83" xfId="62" applyNumberFormat="1" applyFont="1" applyBorder="1" applyProtection="1">
      <alignment/>
      <protection locked="0"/>
    </xf>
    <xf numFmtId="3" fontId="47" fillId="0" borderId="0" xfId="62" applyNumberFormat="1" applyFont="1" applyProtection="1">
      <alignment/>
      <protection locked="0"/>
    </xf>
    <xf numFmtId="3" fontId="39" fillId="0" borderId="0" xfId="62" applyNumberFormat="1" applyFont="1" applyProtection="1">
      <alignment/>
      <protection locked="0"/>
    </xf>
    <xf numFmtId="3" fontId="39" fillId="0" borderId="84" xfId="62" applyNumberFormat="1" applyFont="1" applyBorder="1" applyProtection="1">
      <alignment/>
      <protection locked="0"/>
    </xf>
    <xf numFmtId="3" fontId="39" fillId="0" borderId="82" xfId="62" applyNumberFormat="1" applyFont="1" applyBorder="1" applyProtection="1">
      <alignment/>
      <protection locked="0"/>
    </xf>
    <xf numFmtId="3" fontId="39" fillId="0" borderId="83" xfId="62" applyNumberFormat="1" applyFont="1" applyBorder="1" applyProtection="1">
      <alignment/>
      <protection locked="0"/>
    </xf>
    <xf numFmtId="0" fontId="49" fillId="0" borderId="82" xfId="67" applyFont="1" applyBorder="1">
      <alignment/>
      <protection/>
    </xf>
    <xf numFmtId="3" fontId="39" fillId="0" borderId="84" xfId="67" applyNumberFormat="1" applyFont="1" applyBorder="1" applyAlignment="1">
      <alignment horizontal="left"/>
      <protection/>
    </xf>
    <xf numFmtId="0" fontId="39" fillId="26" borderId="82" xfId="62" applyNumberFormat="1" applyFont="1" applyFill="1" applyBorder="1">
      <alignment/>
      <protection/>
    </xf>
    <xf numFmtId="3" fontId="39" fillId="0" borderId="84" xfId="67" applyNumberFormat="1" applyFont="1" applyBorder="1">
      <alignment/>
      <protection/>
    </xf>
    <xf numFmtId="3" fontId="39" fillId="0" borderId="85" xfId="62" applyNumberFormat="1" applyFont="1" applyBorder="1">
      <alignment/>
      <protection/>
    </xf>
    <xf numFmtId="3" fontId="39" fillId="0" borderId="86" xfId="62" applyNumberFormat="1" applyFont="1" applyBorder="1">
      <alignment/>
      <protection/>
    </xf>
    <xf numFmtId="0" fontId="39" fillId="0" borderId="86" xfId="62" applyNumberFormat="1" applyFont="1" applyBorder="1">
      <alignment/>
      <protection/>
    </xf>
    <xf numFmtId="3" fontId="39" fillId="0" borderId="0" xfId="67" applyNumberFormat="1" applyFont="1" applyBorder="1">
      <alignment/>
      <protection/>
    </xf>
    <xf numFmtId="3" fontId="39" fillId="0" borderId="0" xfId="62" applyNumberFormat="1" applyFont="1" applyAlignment="1">
      <alignment/>
      <protection/>
    </xf>
    <xf numFmtId="3" fontId="39" fillId="0" borderId="0" xfId="67" applyNumberFormat="1" applyFont="1">
      <alignment/>
      <protection/>
    </xf>
    <xf numFmtId="3" fontId="23" fillId="0" borderId="0" xfId="0" applyNumberFormat="1" applyFont="1" applyAlignment="1">
      <alignment horizontal="left"/>
    </xf>
    <xf numFmtId="3" fontId="24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center"/>
    </xf>
    <xf numFmtId="3" fontId="23" fillId="0" borderId="82" xfId="0" applyNumberFormat="1" applyFont="1" applyFill="1" applyBorder="1" applyAlignment="1">
      <alignment horizontal="center" vertical="center" wrapText="1"/>
    </xf>
    <xf numFmtId="3" fontId="34" fillId="0" borderId="83" xfId="0" applyNumberFormat="1" applyFont="1" applyFill="1" applyBorder="1" applyAlignment="1">
      <alignment horizontal="center" vertical="center" wrapText="1"/>
    </xf>
    <xf numFmtId="3" fontId="23" fillId="0" borderId="84" xfId="0" applyNumberFormat="1" applyFont="1" applyBorder="1" applyAlignment="1">
      <alignment vertical="top"/>
    </xf>
    <xf numFmtId="3" fontId="23" fillId="0" borderId="82" xfId="0" applyNumberFormat="1" applyFont="1" applyBorder="1" applyAlignment="1">
      <alignment horizontal="center" vertical="top"/>
    </xf>
    <xf numFmtId="3" fontId="23" fillId="0" borderId="82" xfId="77" applyNumberFormat="1" applyFont="1" applyBorder="1">
      <alignment/>
      <protection/>
    </xf>
    <xf numFmtId="3" fontId="22" fillId="0" borderId="82" xfId="0" applyNumberFormat="1" applyFont="1" applyBorder="1" applyAlignment="1">
      <alignment/>
    </xf>
    <xf numFmtId="3" fontId="24" fillId="0" borderId="82" xfId="0" applyNumberFormat="1" applyFont="1" applyBorder="1" applyAlignment="1">
      <alignment/>
    </xf>
    <xf numFmtId="3" fontId="23" fillId="0" borderId="82" xfId="0" applyNumberFormat="1" applyFont="1" applyFill="1" applyBorder="1" applyAlignment="1">
      <alignment/>
    </xf>
    <xf numFmtId="3" fontId="30" fillId="0" borderId="82" xfId="0" applyNumberFormat="1" applyFont="1" applyFill="1" applyBorder="1" applyAlignment="1">
      <alignment/>
    </xf>
    <xf numFmtId="3" fontId="23" fillId="0" borderId="83" xfId="0" applyNumberFormat="1" applyFont="1" applyBorder="1" applyAlignment="1">
      <alignment/>
    </xf>
    <xf numFmtId="3" fontId="23" fillId="0" borderId="82" xfId="0" applyNumberFormat="1" applyFont="1" applyBorder="1" applyAlignment="1">
      <alignment/>
    </xf>
    <xf numFmtId="3" fontId="23" fillId="0" borderId="85" xfId="0" applyNumberFormat="1" applyFont="1" applyBorder="1" applyAlignment="1">
      <alignment vertical="center"/>
    </xf>
    <xf numFmtId="3" fontId="29" fillId="0" borderId="86" xfId="0" applyNumberFormat="1" applyFont="1" applyBorder="1" applyAlignment="1">
      <alignment vertical="center"/>
    </xf>
    <xf numFmtId="3" fontId="29" fillId="0" borderId="87" xfId="0" applyNumberFormat="1" applyFont="1" applyBorder="1" applyAlignment="1">
      <alignment vertical="center"/>
    </xf>
    <xf numFmtId="3" fontId="23" fillId="0" borderId="36" xfId="0" applyNumberFormat="1" applyFont="1" applyBorder="1" applyAlignment="1">
      <alignment vertical="top"/>
    </xf>
    <xf numFmtId="3" fontId="23" fillId="0" borderId="0" xfId="77" applyNumberFormat="1" applyFont="1" applyBorder="1">
      <alignment/>
      <protection/>
    </xf>
    <xf numFmtId="3" fontId="30" fillId="0" borderId="36" xfId="0" applyNumberFormat="1" applyFont="1" applyBorder="1" applyAlignment="1">
      <alignment vertical="top"/>
    </xf>
    <xf numFmtId="3" fontId="30" fillId="0" borderId="0" xfId="77" applyNumberFormat="1" applyFont="1" applyBorder="1">
      <alignment/>
      <protection/>
    </xf>
    <xf numFmtId="3" fontId="36" fillId="0" borderId="10" xfId="0" applyNumberFormat="1" applyFont="1" applyBorder="1" applyAlignment="1">
      <alignment/>
    </xf>
    <xf numFmtId="3" fontId="23" fillId="0" borderId="0" xfId="77" applyNumberFormat="1" applyFont="1" applyBorder="1" applyAlignment="1">
      <alignment wrapText="1"/>
      <protection/>
    </xf>
    <xf numFmtId="3" fontId="30" fillId="0" borderId="36" xfId="0" applyNumberFormat="1" applyFont="1" applyBorder="1" applyAlignment="1">
      <alignment vertical="center"/>
    </xf>
    <xf numFmtId="3" fontId="36" fillId="0" borderId="88" xfId="0" applyNumberFormat="1" applyFont="1" applyBorder="1" applyAlignment="1">
      <alignment vertical="center"/>
    </xf>
    <xf numFmtId="3" fontId="23" fillId="0" borderId="36" xfId="0" applyNumberFormat="1" applyFont="1" applyBorder="1" applyAlignment="1">
      <alignment vertical="center"/>
    </xf>
    <xf numFmtId="3" fontId="23" fillId="0" borderId="56" xfId="0" applyNumberFormat="1" applyFont="1" applyBorder="1" applyAlignment="1">
      <alignment vertical="center"/>
    </xf>
    <xf numFmtId="3" fontId="24" fillId="0" borderId="88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right" vertical="top"/>
    </xf>
    <xf numFmtId="3" fontId="23" fillId="0" borderId="36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left"/>
    </xf>
    <xf numFmtId="3" fontId="23" fillId="0" borderId="56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horizontal="center" vertical="top"/>
    </xf>
    <xf numFmtId="3" fontId="23" fillId="0" borderId="12" xfId="77" applyNumberFormat="1" applyFont="1" applyBorder="1" applyAlignment="1">
      <alignment wrapText="1"/>
      <protection/>
    </xf>
    <xf numFmtId="3" fontId="22" fillId="0" borderId="12" xfId="0" applyNumberFormat="1" applyFont="1" applyBorder="1" applyAlignment="1">
      <alignment/>
    </xf>
    <xf numFmtId="3" fontId="24" fillId="0" borderId="89" xfId="0" applyNumberFormat="1" applyFont="1" applyBorder="1" applyAlignment="1">
      <alignment/>
    </xf>
    <xf numFmtId="3" fontId="23" fillId="0" borderId="58" xfId="0" applyNumberFormat="1" applyFont="1" applyBorder="1" applyAlignment="1">
      <alignment horizontal="center" vertical="top"/>
    </xf>
    <xf numFmtId="3" fontId="29" fillId="0" borderId="35" xfId="0" applyNumberFormat="1" applyFont="1" applyBorder="1" applyAlignment="1">
      <alignment vertical="top"/>
    </xf>
    <xf numFmtId="3" fontId="24" fillId="0" borderId="90" xfId="0" applyNumberFormat="1" applyFont="1" applyBorder="1" applyAlignment="1">
      <alignment vertical="top"/>
    </xf>
    <xf numFmtId="3" fontId="23" fillId="0" borderId="58" xfId="0" applyNumberFormat="1" applyFont="1" applyBorder="1" applyAlignment="1">
      <alignment vertical="center"/>
    </xf>
    <xf numFmtId="3" fontId="24" fillId="0" borderId="90" xfId="0" applyNumberFormat="1" applyFont="1" applyBorder="1" applyAlignment="1">
      <alignment vertical="center"/>
    </xf>
    <xf numFmtId="0" fontId="40" fillId="0" borderId="82" xfId="61" applyFont="1" applyFill="1" applyBorder="1" applyAlignment="1">
      <alignment wrapText="1"/>
      <protection/>
    </xf>
    <xf numFmtId="0" fontId="28" fillId="0" borderId="82" xfId="75" applyFont="1" applyFill="1" applyBorder="1" applyAlignment="1">
      <alignment horizontal="center" vertical="center"/>
      <protection/>
    </xf>
    <xf numFmtId="3" fontId="28" fillId="0" borderId="82" xfId="75" applyNumberFormat="1" applyFont="1" applyFill="1" applyBorder="1" applyAlignment="1">
      <alignment vertical="center"/>
      <protection/>
    </xf>
    <xf numFmtId="3" fontId="28" fillId="0" borderId="82" xfId="75" applyNumberFormat="1" applyFont="1" applyFill="1" applyBorder="1" applyAlignment="1">
      <alignment horizontal="right" vertical="center"/>
      <protection/>
    </xf>
    <xf numFmtId="0" fontId="28" fillId="0" borderId="0" xfId="75" applyFont="1" applyFill="1">
      <alignment/>
      <protection/>
    </xf>
    <xf numFmtId="0" fontId="28" fillId="0" borderId="0" xfId="75" applyFont="1" applyFill="1" applyAlignment="1">
      <alignment vertical="center"/>
      <protection/>
    </xf>
    <xf numFmtId="3" fontId="27" fillId="0" borderId="82" xfId="79" applyNumberFormat="1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wrapText="1"/>
    </xf>
    <xf numFmtId="3" fontId="23" fillId="0" borderId="82" xfId="77" applyNumberFormat="1" applyFont="1" applyBorder="1" applyAlignment="1">
      <alignment horizontal="center"/>
      <protection/>
    </xf>
    <xf numFmtId="3" fontId="23" fillId="0" borderId="82" xfId="77" applyNumberFormat="1" applyFont="1" applyBorder="1" applyAlignment="1">
      <alignment wrapText="1"/>
      <protection/>
    </xf>
    <xf numFmtId="0" fontId="55" fillId="0" borderId="91" xfId="80" applyFont="1" applyFill="1" applyBorder="1" applyAlignment="1">
      <alignment horizontal="left" wrapText="1"/>
      <protection/>
    </xf>
    <xf numFmtId="3" fontId="28" fillId="0" borderId="68" xfId="80" applyNumberFormat="1" applyFont="1" applyFill="1" applyBorder="1" applyAlignment="1">
      <alignment horizontal="right" vertical="center" wrapText="1"/>
      <protection/>
    </xf>
    <xf numFmtId="3" fontId="28" fillId="0" borderId="92" xfId="80" applyNumberFormat="1" applyFont="1" applyFill="1" applyBorder="1" applyAlignment="1">
      <alignment horizontal="right" vertical="center" wrapText="1"/>
      <protection/>
    </xf>
    <xf numFmtId="3" fontId="55" fillId="0" borderId="91" xfId="80" applyNumberFormat="1" applyFont="1" applyFill="1" applyBorder="1" applyAlignment="1">
      <alignment horizontal="left" wrapText="1"/>
      <protection/>
    </xf>
    <xf numFmtId="3" fontId="28" fillId="0" borderId="93" xfId="80" applyNumberFormat="1" applyFont="1" applyFill="1" applyBorder="1" applyAlignment="1">
      <alignment horizontal="right" vertical="center" wrapText="1"/>
      <protection/>
    </xf>
    <xf numFmtId="3" fontId="28" fillId="0" borderId="94" xfId="71" applyNumberFormat="1" applyFont="1" applyFill="1" applyBorder="1" applyAlignment="1">
      <alignment horizontal="center" vertical="center" textRotation="90"/>
      <protection/>
    </xf>
    <xf numFmtId="3" fontId="28" fillId="0" borderId="95" xfId="71" applyNumberFormat="1" applyFont="1" applyFill="1" applyBorder="1" applyAlignment="1">
      <alignment horizontal="center" vertical="center" textRotation="90"/>
      <protection/>
    </xf>
    <xf numFmtId="0" fontId="25" fillId="0" borderId="95" xfId="81" applyFont="1" applyFill="1" applyBorder="1" applyAlignment="1">
      <alignment horizontal="center" vertical="center" wrapText="1"/>
      <protection/>
    </xf>
    <xf numFmtId="0" fontId="28" fillId="0" borderId="95" xfId="79" applyFont="1" applyFill="1" applyBorder="1" applyAlignment="1">
      <alignment horizontal="center" vertical="center" textRotation="90" wrapText="1"/>
      <protection/>
    </xf>
    <xf numFmtId="3" fontId="25" fillId="0" borderId="95" xfId="81" applyNumberFormat="1" applyFont="1" applyFill="1" applyBorder="1" applyAlignment="1">
      <alignment horizontal="center" vertical="center" wrapText="1"/>
      <protection/>
    </xf>
    <xf numFmtId="3" fontId="44" fillId="0" borderId="95" xfId="81" applyNumberFormat="1" applyFont="1" applyFill="1" applyBorder="1" applyAlignment="1">
      <alignment horizontal="center" vertical="center" wrapText="1"/>
      <protection/>
    </xf>
    <xf numFmtId="3" fontId="25" fillId="0" borderId="96" xfId="81" applyNumberFormat="1" applyFont="1" applyFill="1" applyBorder="1" applyAlignment="1">
      <alignment horizontal="center" vertical="center" wrapText="1"/>
      <protection/>
    </xf>
    <xf numFmtId="0" fontId="28" fillId="0" borderId="97" xfId="81" applyFont="1" applyFill="1" applyBorder="1" applyAlignment="1">
      <alignment horizontal="center"/>
      <protection/>
    </xf>
    <xf numFmtId="0" fontId="28" fillId="0" borderId="82" xfId="81" applyFont="1" applyFill="1" applyBorder="1" applyAlignment="1">
      <alignment horizontal="center"/>
      <protection/>
    </xf>
    <xf numFmtId="0" fontId="28" fillId="0" borderId="82" xfId="73" applyFont="1" applyFill="1" applyBorder="1" applyAlignment="1">
      <alignment vertical="center" wrapText="1"/>
      <protection/>
    </xf>
    <xf numFmtId="0" fontId="28" fillId="0" borderId="82" xfId="79" applyFont="1" applyFill="1" applyBorder="1" applyAlignment="1">
      <alignment horizontal="center" wrapText="1"/>
      <protection/>
    </xf>
    <xf numFmtId="0" fontId="28" fillId="0" borderId="82" xfId="81" applyFont="1" applyFill="1" applyBorder="1" applyAlignment="1">
      <alignment horizontal="center" vertical="center"/>
      <protection/>
    </xf>
    <xf numFmtId="3" fontId="28" fillId="0" borderId="82" xfId="73" applyNumberFormat="1" applyFont="1" applyFill="1" applyBorder="1" applyAlignment="1">
      <alignment horizontal="right" vertical="center"/>
      <protection/>
    </xf>
    <xf numFmtId="3" fontId="28" fillId="0" borderId="82" xfId="79" applyNumberFormat="1" applyFont="1" applyFill="1" applyBorder="1" applyAlignment="1">
      <alignment horizontal="right" vertical="center"/>
      <protection/>
    </xf>
    <xf numFmtId="3" fontId="28" fillId="0" borderId="82" xfId="71" applyNumberFormat="1" applyFont="1" applyFill="1" applyBorder="1" applyAlignment="1">
      <alignment horizontal="right" vertical="center"/>
      <protection/>
    </xf>
    <xf numFmtId="3" fontId="28" fillId="0" borderId="50" xfId="79" applyNumberFormat="1" applyFont="1" applyFill="1" applyBorder="1" applyAlignment="1">
      <alignment horizontal="right" vertical="center"/>
      <protection/>
    </xf>
    <xf numFmtId="0" fontId="28" fillId="0" borderId="82" xfId="81" applyFont="1" applyFill="1" applyBorder="1" applyAlignment="1">
      <alignment horizontal="center" vertical="top"/>
      <protection/>
    </xf>
    <xf numFmtId="0" fontId="25" fillId="0" borderId="82" xfId="81" applyFont="1" applyBorder="1" applyAlignment="1">
      <alignment horizontal="center"/>
      <protection/>
    </xf>
    <xf numFmtId="3" fontId="25" fillId="0" borderId="82" xfId="81" applyNumberFormat="1" applyFont="1" applyFill="1" applyBorder="1" applyAlignment="1">
      <alignment horizontal="right" vertical="center"/>
      <protection/>
    </xf>
    <xf numFmtId="0" fontId="25" fillId="0" borderId="82" xfId="81" applyFont="1" applyBorder="1" applyAlignment="1">
      <alignment horizontal="right" vertical="center"/>
      <protection/>
    </xf>
    <xf numFmtId="0" fontId="28" fillId="0" borderId="82" xfId="81" applyFont="1" applyBorder="1" applyAlignment="1">
      <alignment wrapText="1"/>
      <protection/>
    </xf>
    <xf numFmtId="0" fontId="28" fillId="0" borderId="82" xfId="81" applyFont="1" applyBorder="1" applyAlignment="1">
      <alignment horizontal="center" wrapText="1"/>
      <protection/>
    </xf>
    <xf numFmtId="3" fontId="28" fillId="0" borderId="82" xfId="81" applyNumberFormat="1" applyFont="1" applyBorder="1">
      <alignment/>
      <protection/>
    </xf>
    <xf numFmtId="3" fontId="28" fillId="0" borderId="50" xfId="81" applyNumberFormat="1" applyFont="1" applyBorder="1">
      <alignment/>
      <protection/>
    </xf>
    <xf numFmtId="3" fontId="28" fillId="0" borderId="98" xfId="0" applyNumberFormat="1" applyFont="1" applyFill="1" applyBorder="1" applyAlignment="1">
      <alignment horizontal="left"/>
    </xf>
    <xf numFmtId="3" fontId="28" fillId="0" borderId="99" xfId="0" applyNumberFormat="1" applyFont="1" applyFill="1" applyBorder="1" applyAlignment="1">
      <alignment horizontal="center"/>
    </xf>
    <xf numFmtId="3" fontId="28" fillId="0" borderId="99" xfId="0" applyNumberFormat="1" applyFont="1" applyFill="1" applyBorder="1" applyAlignment="1">
      <alignment/>
    </xf>
    <xf numFmtId="0" fontId="28" fillId="0" borderId="99" xfId="81" applyFont="1" applyBorder="1" applyAlignment="1">
      <alignment horizontal="center" wrapText="1"/>
      <protection/>
    </xf>
    <xf numFmtId="3" fontId="28" fillId="0" borderId="99" xfId="81" applyNumberFormat="1" applyFont="1" applyBorder="1">
      <alignment/>
      <protection/>
    </xf>
    <xf numFmtId="3" fontId="28" fillId="0" borderId="100" xfId="81" applyNumberFormat="1" applyFont="1" applyBorder="1">
      <alignment/>
      <protection/>
    </xf>
    <xf numFmtId="3" fontId="28" fillId="0" borderId="82" xfId="81" applyNumberFormat="1" applyFont="1" applyFill="1" applyBorder="1" applyAlignment="1">
      <alignment horizontal="right"/>
      <protection/>
    </xf>
    <xf numFmtId="3" fontId="28" fillId="0" borderId="50" xfId="81" applyNumberFormat="1" applyFont="1" applyFill="1" applyBorder="1" applyAlignment="1">
      <alignment horizontal="right"/>
      <protection/>
    </xf>
    <xf numFmtId="0" fontId="23" fillId="0" borderId="0" xfId="0" applyFont="1" applyAlignment="1">
      <alignment/>
    </xf>
    <xf numFmtId="0" fontId="44" fillId="0" borderId="0" xfId="0" applyFont="1" applyAlignment="1">
      <alignment horizontal="center" wrapText="1"/>
    </xf>
    <xf numFmtId="0" fontId="24" fillId="0" borderId="101" xfId="0" applyFont="1" applyBorder="1" applyAlignment="1">
      <alignment/>
    </xf>
    <xf numFmtId="3" fontId="24" fillId="0" borderId="66" xfId="0" applyNumberFormat="1" applyFont="1" applyBorder="1" applyAlignment="1">
      <alignment horizontal="left"/>
    </xf>
    <xf numFmtId="3" fontId="23" fillId="0" borderId="66" xfId="0" applyNumberFormat="1" applyFont="1" applyBorder="1" applyAlignment="1">
      <alignment/>
    </xf>
    <xf numFmtId="0" fontId="23" fillId="0" borderId="102" xfId="0" applyFont="1" applyBorder="1" applyAlignment="1">
      <alignment/>
    </xf>
    <xf numFmtId="0" fontId="24" fillId="0" borderId="36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 horizontal="right" vertical="top"/>
    </xf>
    <xf numFmtId="0" fontId="24" fillId="0" borderId="36" xfId="0" applyFont="1" applyBorder="1" applyAlignment="1">
      <alignment vertical="top"/>
    </xf>
    <xf numFmtId="3" fontId="24" fillId="0" borderId="0" xfId="0" applyNumberFormat="1" applyFont="1" applyBorder="1" applyAlignment="1">
      <alignment horizontal="left" vertical="top"/>
    </xf>
    <xf numFmtId="3" fontId="24" fillId="0" borderId="0" xfId="0" applyNumberFormat="1" applyFont="1" applyBorder="1" applyAlignment="1">
      <alignment vertical="top"/>
    </xf>
    <xf numFmtId="0" fontId="24" fillId="0" borderId="10" xfId="0" applyFont="1" applyBorder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58" xfId="0" applyFont="1" applyBorder="1" applyAlignment="1">
      <alignment/>
    </xf>
    <xf numFmtId="0" fontId="24" fillId="0" borderId="35" xfId="0" applyFont="1" applyBorder="1" applyAlignment="1">
      <alignment/>
    </xf>
    <xf numFmtId="0" fontId="23" fillId="0" borderId="35" xfId="0" applyFont="1" applyBorder="1" applyAlignment="1">
      <alignment/>
    </xf>
    <xf numFmtId="3" fontId="24" fillId="0" borderId="35" xfId="0" applyNumberFormat="1" applyFont="1" applyBorder="1" applyAlignment="1">
      <alignment/>
    </xf>
    <xf numFmtId="0" fontId="24" fillId="0" borderId="90" xfId="0" applyFont="1" applyBorder="1" applyAlignment="1">
      <alignment/>
    </xf>
    <xf numFmtId="0" fontId="24" fillId="0" borderId="0" xfId="0" applyFont="1" applyAlignment="1">
      <alignment/>
    </xf>
    <xf numFmtId="3" fontId="23" fillId="0" borderId="103" xfId="0" applyNumberFormat="1" applyFont="1" applyFill="1" applyBorder="1" applyAlignment="1">
      <alignment horizontal="center" vertical="top"/>
    </xf>
    <xf numFmtId="3" fontId="23" fillId="0" borderId="80" xfId="0" applyNumberFormat="1" applyFont="1" applyFill="1" applyBorder="1" applyAlignment="1">
      <alignment horizontal="center" vertical="top"/>
    </xf>
    <xf numFmtId="3" fontId="23" fillId="0" borderId="80" xfId="0" applyNumberFormat="1" applyFont="1" applyFill="1" applyBorder="1" applyAlignment="1">
      <alignment horizontal="center"/>
    </xf>
    <xf numFmtId="3" fontId="23" fillId="0" borderId="80" xfId="0" applyNumberFormat="1" applyFont="1" applyBorder="1" applyAlignment="1">
      <alignment horizontal="center"/>
    </xf>
    <xf numFmtId="3" fontId="22" fillId="0" borderId="80" xfId="0" applyNumberFormat="1" applyFont="1" applyBorder="1" applyAlignment="1">
      <alignment horizontal="center"/>
    </xf>
    <xf numFmtId="3" fontId="29" fillId="0" borderId="80" xfId="0" applyNumberFormat="1" applyFont="1" applyFill="1" applyBorder="1" applyAlignment="1">
      <alignment horizontal="center"/>
    </xf>
    <xf numFmtId="3" fontId="23" fillId="0" borderId="81" xfId="0" applyNumberFormat="1" applyFont="1" applyBorder="1" applyAlignment="1">
      <alignment horizontal="center"/>
    </xf>
    <xf numFmtId="3" fontId="23" fillId="0" borderId="82" xfId="0" applyNumberFormat="1" applyFont="1" applyFill="1" applyBorder="1" applyAlignment="1">
      <alignment horizontal="center" vertical="center"/>
    </xf>
    <xf numFmtId="3" fontId="23" fillId="0" borderId="82" xfId="70" applyNumberFormat="1" applyFont="1" applyFill="1" applyBorder="1" applyAlignment="1">
      <alignment horizontal="center" vertical="center" wrapText="1"/>
      <protection/>
    </xf>
    <xf numFmtId="3" fontId="23" fillId="0" borderId="83" xfId="70" applyNumberFormat="1" applyFont="1" applyFill="1" applyBorder="1" applyAlignment="1">
      <alignment horizontal="center" vertical="center" wrapText="1"/>
      <protection/>
    </xf>
    <xf numFmtId="3" fontId="23" fillId="0" borderId="82" xfId="0" applyNumberFormat="1" applyFont="1" applyBorder="1" applyAlignment="1">
      <alignment horizontal="center" vertical="center"/>
    </xf>
    <xf numFmtId="3" fontId="23" fillId="0" borderId="82" xfId="0" applyNumberFormat="1" applyFont="1" applyBorder="1" applyAlignment="1">
      <alignment horizontal="center" vertical="center" wrapText="1"/>
    </xf>
    <xf numFmtId="3" fontId="23" fillId="0" borderId="83" xfId="0" applyNumberFormat="1" applyFont="1" applyBorder="1" applyAlignment="1">
      <alignment horizontal="center" vertical="center" wrapText="1"/>
    </xf>
    <xf numFmtId="3" fontId="24" fillId="0" borderId="82" xfId="0" applyNumberFormat="1" applyFont="1" applyBorder="1" applyAlignment="1">
      <alignment horizontal="center" vertical="center"/>
    </xf>
    <xf numFmtId="3" fontId="29" fillId="0" borderId="82" xfId="0" applyNumberFormat="1" applyFont="1" applyBorder="1" applyAlignment="1">
      <alignment vertical="center"/>
    </xf>
    <xf numFmtId="3" fontId="23" fillId="0" borderId="84" xfId="0" applyNumberFormat="1" applyFont="1" applyFill="1" applyBorder="1" applyAlignment="1">
      <alignment horizontal="center"/>
    </xf>
    <xf numFmtId="3" fontId="23" fillId="0" borderId="82" xfId="0" applyNumberFormat="1" applyFont="1" applyFill="1" applyBorder="1" applyAlignment="1">
      <alignment horizontal="center"/>
    </xf>
    <xf numFmtId="3" fontId="23" fillId="0" borderId="82" xfId="76" applyNumberFormat="1" applyFont="1" applyFill="1" applyBorder="1" applyAlignment="1">
      <alignment/>
      <protection/>
    </xf>
    <xf numFmtId="3" fontId="23" fillId="0" borderId="82" xfId="76" applyNumberFormat="1" applyFont="1" applyBorder="1" applyAlignment="1">
      <alignment horizontal="center"/>
      <protection/>
    </xf>
    <xf numFmtId="3" fontId="22" fillId="0" borderId="82" xfId="0" applyNumberFormat="1" applyFont="1" applyBorder="1" applyAlignment="1">
      <alignment/>
    </xf>
    <xf numFmtId="3" fontId="22" fillId="0" borderId="82" xfId="0" applyNumberFormat="1" applyFont="1" applyFill="1" applyBorder="1" applyAlignment="1">
      <alignment/>
    </xf>
    <xf numFmtId="3" fontId="24" fillId="0" borderId="82" xfId="0" applyNumberFormat="1" applyFont="1" applyBorder="1" applyAlignment="1">
      <alignment/>
    </xf>
    <xf numFmtId="3" fontId="23" fillId="0" borderId="82" xfId="0" applyNumberFormat="1" applyFont="1" applyBorder="1" applyAlignment="1">
      <alignment/>
    </xf>
    <xf numFmtId="3" fontId="23" fillId="0" borderId="83" xfId="0" applyNumberFormat="1" applyFont="1" applyBorder="1" applyAlignment="1">
      <alignment/>
    </xf>
    <xf numFmtId="3" fontId="23" fillId="0" borderId="84" xfId="0" applyNumberFormat="1" applyFont="1" applyFill="1" applyBorder="1" applyAlignment="1">
      <alignment horizontal="center" vertical="top"/>
    </xf>
    <xf numFmtId="3" fontId="23" fillId="0" borderId="82" xfId="0" applyNumberFormat="1" applyFont="1" applyFill="1" applyBorder="1" applyAlignment="1">
      <alignment horizontal="center" vertical="top"/>
    </xf>
    <xf numFmtId="3" fontId="23" fillId="0" borderId="82" xfId="76" applyNumberFormat="1" applyFont="1" applyFill="1" applyBorder="1">
      <alignment/>
      <protection/>
    </xf>
    <xf numFmtId="3" fontId="22" fillId="0" borderId="82" xfId="0" applyNumberFormat="1" applyFont="1" applyFill="1" applyBorder="1" applyAlignment="1">
      <alignment/>
    </xf>
    <xf numFmtId="3" fontId="30" fillId="0" borderId="84" xfId="0" applyNumberFormat="1" applyFont="1" applyFill="1" applyBorder="1" applyAlignment="1">
      <alignment horizontal="center" vertical="top"/>
    </xf>
    <xf numFmtId="3" fontId="30" fillId="0" borderId="82" xfId="0" applyNumberFormat="1" applyFont="1" applyFill="1" applyBorder="1" applyAlignment="1">
      <alignment horizontal="center" vertical="top"/>
    </xf>
    <xf numFmtId="3" fontId="30" fillId="0" borderId="82" xfId="76" applyNumberFormat="1" applyFont="1" applyFill="1" applyBorder="1">
      <alignment/>
      <protection/>
    </xf>
    <xf numFmtId="3" fontId="30" fillId="0" borderId="82" xfId="76" applyNumberFormat="1" applyFont="1" applyBorder="1" applyAlignment="1">
      <alignment horizontal="center"/>
      <protection/>
    </xf>
    <xf numFmtId="3" fontId="31" fillId="0" borderId="82" xfId="0" applyNumberFormat="1" applyFont="1" applyBorder="1" applyAlignment="1">
      <alignment/>
    </xf>
    <xf numFmtId="3" fontId="31" fillId="0" borderId="82" xfId="0" applyNumberFormat="1" applyFont="1" applyFill="1" applyBorder="1" applyAlignment="1">
      <alignment/>
    </xf>
    <xf numFmtId="3" fontId="30" fillId="0" borderId="82" xfId="0" applyNumberFormat="1" applyFont="1" applyBorder="1" applyAlignment="1">
      <alignment/>
    </xf>
    <xf numFmtId="3" fontId="30" fillId="0" borderId="83" xfId="0" applyNumberFormat="1" applyFont="1" applyBorder="1" applyAlignment="1">
      <alignment/>
    </xf>
    <xf numFmtId="3" fontId="23" fillId="0" borderId="82" xfId="76" applyNumberFormat="1" applyFont="1" applyFill="1" applyBorder="1" applyAlignment="1">
      <alignment wrapText="1"/>
      <protection/>
    </xf>
    <xf numFmtId="3" fontId="23" fillId="0" borderId="82" xfId="76" applyNumberFormat="1" applyFont="1" applyBorder="1" applyAlignment="1">
      <alignment horizontal="center" wrapText="1"/>
      <protection/>
    </xf>
    <xf numFmtId="3" fontId="23" fillId="0" borderId="82" xfId="76" applyNumberFormat="1" applyFont="1" applyFill="1" applyBorder="1" applyAlignment="1">
      <alignment vertical="top"/>
      <protection/>
    </xf>
    <xf numFmtId="3" fontId="23" fillId="0" borderId="82" xfId="76" applyNumberFormat="1" applyFont="1" applyBorder="1" applyAlignment="1">
      <alignment horizontal="center" vertical="top"/>
      <protection/>
    </xf>
    <xf numFmtId="3" fontId="22" fillId="0" borderId="82" xfId="0" applyNumberFormat="1" applyFont="1" applyBorder="1" applyAlignment="1">
      <alignment vertical="top"/>
    </xf>
    <xf numFmtId="3" fontId="22" fillId="0" borderId="82" xfId="0" applyNumberFormat="1" applyFont="1" applyFill="1" applyBorder="1" applyAlignment="1">
      <alignment vertical="top"/>
    </xf>
    <xf numFmtId="3" fontId="23" fillId="0" borderId="82" xfId="0" applyNumberFormat="1" applyFont="1" applyBorder="1" applyAlignment="1">
      <alignment vertical="top"/>
    </xf>
    <xf numFmtId="3" fontId="23" fillId="0" borderId="83" xfId="0" applyNumberFormat="1" applyFont="1" applyBorder="1" applyAlignment="1">
      <alignment vertical="top"/>
    </xf>
    <xf numFmtId="3" fontId="30" fillId="0" borderId="84" xfId="0" applyNumberFormat="1" applyFont="1" applyFill="1" applyBorder="1" applyAlignment="1">
      <alignment horizontal="center" vertical="center"/>
    </xf>
    <xf numFmtId="3" fontId="30" fillId="0" borderId="82" xfId="0" applyNumberFormat="1" applyFont="1" applyFill="1" applyBorder="1" applyAlignment="1">
      <alignment vertical="center"/>
    </xf>
    <xf numFmtId="3" fontId="30" fillId="0" borderId="82" xfId="0" applyNumberFormat="1" applyFont="1" applyBorder="1" applyAlignment="1">
      <alignment horizontal="center" vertical="center"/>
    </xf>
    <xf numFmtId="3" fontId="31" fillId="0" borderId="82" xfId="0" applyNumberFormat="1" applyFont="1" applyBorder="1" applyAlignment="1">
      <alignment vertical="center"/>
    </xf>
    <xf numFmtId="3" fontId="31" fillId="0" borderId="82" xfId="0" applyNumberFormat="1" applyFont="1" applyFill="1" applyBorder="1" applyAlignment="1">
      <alignment vertical="center"/>
    </xf>
    <xf numFmtId="3" fontId="36" fillId="0" borderId="82" xfId="0" applyNumberFormat="1" applyFont="1" applyBorder="1" applyAlignment="1">
      <alignment vertical="center"/>
    </xf>
    <xf numFmtId="3" fontId="30" fillId="0" borderId="82" xfId="0" applyNumberFormat="1" applyFont="1" applyBorder="1" applyAlignment="1">
      <alignment vertical="center"/>
    </xf>
    <xf numFmtId="3" fontId="30" fillId="0" borderId="83" xfId="0" applyNumberFormat="1" applyFont="1" applyBorder="1" applyAlignment="1">
      <alignment vertical="center"/>
    </xf>
    <xf numFmtId="3" fontId="23" fillId="0" borderId="84" xfId="0" applyNumberFormat="1" applyFont="1" applyFill="1" applyBorder="1" applyAlignment="1">
      <alignment horizontal="center" vertical="center"/>
    </xf>
    <xf numFmtId="3" fontId="23" fillId="0" borderId="82" xfId="76" applyNumberFormat="1" applyFont="1" applyFill="1" applyBorder="1" applyAlignment="1">
      <alignment vertical="center"/>
      <protection/>
    </xf>
    <xf numFmtId="3" fontId="23" fillId="0" borderId="82" xfId="76" applyNumberFormat="1" applyFont="1" applyBorder="1" applyAlignment="1">
      <alignment horizontal="center" vertical="center"/>
      <protection/>
    </xf>
    <xf numFmtId="3" fontId="22" fillId="0" borderId="82" xfId="0" applyNumberFormat="1" applyFont="1" applyBorder="1" applyAlignment="1">
      <alignment vertical="center"/>
    </xf>
    <xf numFmtId="3" fontId="22" fillId="0" borderId="82" xfId="0" applyNumberFormat="1" applyFont="1" applyFill="1" applyBorder="1" applyAlignment="1">
      <alignment vertical="center"/>
    </xf>
    <xf numFmtId="3" fontId="24" fillId="0" borderId="82" xfId="0" applyNumberFormat="1" applyFont="1" applyBorder="1" applyAlignment="1">
      <alignment vertical="center"/>
    </xf>
    <xf numFmtId="3" fontId="23" fillId="0" borderId="82" xfId="0" applyNumberFormat="1" applyFont="1" applyBorder="1" applyAlignment="1">
      <alignment vertical="center"/>
    </xf>
    <xf numFmtId="3" fontId="23" fillId="0" borderId="83" xfId="0" applyNumberFormat="1" applyFont="1" applyBorder="1" applyAlignment="1">
      <alignment vertical="center"/>
    </xf>
    <xf numFmtId="3" fontId="30" fillId="0" borderId="82" xfId="0" applyNumberFormat="1" applyFont="1" applyFill="1" applyBorder="1" applyAlignment="1">
      <alignment horizontal="center" vertical="center"/>
    </xf>
    <xf numFmtId="3" fontId="23" fillId="0" borderId="82" xfId="0" applyNumberFormat="1" applyFont="1" applyFill="1" applyBorder="1" applyAlignment="1">
      <alignment vertical="center"/>
    </xf>
    <xf numFmtId="3" fontId="24" fillId="0" borderId="82" xfId="0" applyNumberFormat="1" applyFont="1" applyFill="1" applyBorder="1" applyAlignment="1">
      <alignment vertical="center"/>
    </xf>
    <xf numFmtId="3" fontId="29" fillId="0" borderId="82" xfId="0" applyNumberFormat="1" applyFont="1" applyFill="1" applyBorder="1" applyAlignment="1">
      <alignment vertical="center"/>
    </xf>
    <xf numFmtId="3" fontId="23" fillId="0" borderId="82" xfId="0" applyNumberFormat="1" applyFont="1" applyFill="1" applyBorder="1" applyAlignment="1">
      <alignment/>
    </xf>
    <xf numFmtId="3" fontId="24" fillId="0" borderId="82" xfId="0" applyNumberFormat="1" applyFont="1" applyFill="1" applyBorder="1" applyAlignment="1">
      <alignment/>
    </xf>
    <xf numFmtId="3" fontId="24" fillId="0" borderId="82" xfId="0" applyNumberFormat="1" applyFont="1" applyBorder="1" applyAlignment="1">
      <alignment horizontal="center"/>
    </xf>
    <xf numFmtId="3" fontId="29" fillId="0" borderId="82" xfId="0" applyNumberFormat="1" applyFont="1" applyBorder="1" applyAlignment="1">
      <alignment/>
    </xf>
    <xf numFmtId="3" fontId="29" fillId="0" borderId="82" xfId="0" applyNumberFormat="1" applyFont="1" applyFill="1" applyBorder="1" applyAlignment="1">
      <alignment/>
    </xf>
    <xf numFmtId="3" fontId="24" fillId="0" borderId="83" xfId="0" applyNumberFormat="1" applyFont="1" applyBorder="1" applyAlignment="1">
      <alignment/>
    </xf>
    <xf numFmtId="3" fontId="23" fillId="0" borderId="82" xfId="0" applyNumberFormat="1" applyFont="1" applyFill="1" applyBorder="1" applyAlignment="1">
      <alignment horizontal="right" vertical="top"/>
    </xf>
    <xf numFmtId="3" fontId="23" fillId="0" borderId="82" xfId="0" applyNumberFormat="1" applyFont="1" applyBorder="1" applyAlignment="1">
      <alignment horizontal="center"/>
    </xf>
    <xf numFmtId="3" fontId="24" fillId="0" borderId="83" xfId="0" applyNumberFormat="1" applyFont="1" applyBorder="1" applyAlignment="1">
      <alignment/>
    </xf>
    <xf numFmtId="3" fontId="24" fillId="0" borderId="83" xfId="0" applyNumberFormat="1" applyFont="1" applyBorder="1" applyAlignment="1">
      <alignment vertical="center"/>
    </xf>
    <xf numFmtId="3" fontId="22" fillId="0" borderId="86" xfId="0" applyNumberFormat="1" applyFont="1" applyFill="1" applyBorder="1" applyAlignment="1">
      <alignment vertical="top"/>
    </xf>
    <xf numFmtId="3" fontId="24" fillId="0" borderId="86" xfId="0" applyNumberFormat="1" applyFont="1" applyFill="1" applyBorder="1" applyAlignment="1">
      <alignment vertical="top"/>
    </xf>
    <xf numFmtId="3" fontId="23" fillId="0" borderId="86" xfId="0" applyNumberFormat="1" applyFont="1" applyFill="1" applyBorder="1" applyAlignment="1">
      <alignment vertical="top"/>
    </xf>
    <xf numFmtId="3" fontId="23" fillId="0" borderId="87" xfId="0" applyNumberFormat="1" applyFont="1" applyFill="1" applyBorder="1" applyAlignment="1">
      <alignment vertical="top"/>
    </xf>
    <xf numFmtId="3" fontId="39" fillId="27" borderId="83" xfId="62" applyNumberFormat="1" applyFont="1" applyFill="1" applyBorder="1">
      <alignment/>
      <protection/>
    </xf>
    <xf numFmtId="3" fontId="49" fillId="26" borderId="83" xfId="62" applyNumberFormat="1" applyFont="1" applyFill="1" applyBorder="1">
      <alignment/>
      <protection/>
    </xf>
    <xf numFmtId="3" fontId="47" fillId="23" borderId="83" xfId="62" applyNumberFormat="1" applyFont="1" applyFill="1" applyBorder="1">
      <alignment/>
      <protection/>
    </xf>
    <xf numFmtId="3" fontId="47" fillId="0" borderId="82" xfId="62" applyNumberFormat="1" applyFont="1" applyBorder="1" applyAlignment="1">
      <alignment horizontal="left"/>
      <protection/>
    </xf>
    <xf numFmtId="3" fontId="28" fillId="0" borderId="82" xfId="74" applyNumberFormat="1" applyFont="1" applyBorder="1" applyAlignment="1">
      <alignment vertical="center" wrapText="1"/>
      <protection/>
    </xf>
    <xf numFmtId="0" fontId="28" fillId="0" borderId="82" xfId="74" applyNumberFormat="1" applyFont="1" applyBorder="1" applyAlignment="1">
      <alignment horizontal="center" vertical="center" wrapText="1"/>
      <protection/>
    </xf>
    <xf numFmtId="0" fontId="40" fillId="0" borderId="97" xfId="61" applyFont="1" applyFill="1" applyBorder="1" applyAlignment="1">
      <alignment wrapText="1"/>
      <protection/>
    </xf>
    <xf numFmtId="3" fontId="28" fillId="0" borderId="50" xfId="75" applyNumberFormat="1" applyFont="1" applyFill="1" applyBorder="1">
      <alignment/>
      <protection/>
    </xf>
    <xf numFmtId="3" fontId="28" fillId="0" borderId="50" xfId="75" applyNumberFormat="1" applyFont="1" applyFill="1" applyBorder="1" applyAlignment="1">
      <alignment vertical="center"/>
      <protection/>
    </xf>
    <xf numFmtId="3" fontId="25" fillId="0" borderId="99" xfId="74" applyNumberFormat="1" applyFont="1" applyBorder="1" applyAlignment="1">
      <alignment vertical="center"/>
      <protection/>
    </xf>
    <xf numFmtId="3" fontId="25" fillId="0" borderId="100" xfId="74" applyNumberFormat="1" applyFont="1" applyBorder="1" applyAlignment="1">
      <alignment vertical="center"/>
      <protection/>
    </xf>
    <xf numFmtId="49" fontId="22" fillId="0" borderId="94" xfId="70" applyNumberFormat="1" applyFont="1" applyFill="1" applyBorder="1" applyAlignment="1">
      <alignment horizontal="center" vertical="center" textRotation="90"/>
      <protection/>
    </xf>
    <xf numFmtId="3" fontId="22" fillId="0" borderId="95" xfId="70" applyNumberFormat="1" applyFont="1" applyFill="1" applyBorder="1" applyAlignment="1">
      <alignment horizontal="center" vertical="center" textRotation="90"/>
      <protection/>
    </xf>
    <xf numFmtId="3" fontId="22" fillId="0" borderId="95" xfId="70" applyNumberFormat="1" applyFont="1" applyFill="1" applyBorder="1" applyAlignment="1">
      <alignment horizontal="center" vertical="center" wrapText="1"/>
      <protection/>
    </xf>
    <xf numFmtId="3" fontId="24" fillId="0" borderId="95" xfId="70" applyNumberFormat="1" applyFont="1" applyFill="1" applyBorder="1" applyAlignment="1">
      <alignment horizontal="center" vertical="center"/>
      <protection/>
    </xf>
    <xf numFmtId="3" fontId="23" fillId="0" borderId="95" xfId="70" applyNumberFormat="1" applyFont="1" applyFill="1" applyBorder="1" applyAlignment="1">
      <alignment horizontal="center" vertical="center" wrapText="1"/>
      <protection/>
    </xf>
    <xf numFmtId="3" fontId="25" fillId="0" borderId="96" xfId="70" applyNumberFormat="1" applyFont="1" applyFill="1" applyBorder="1" applyAlignment="1">
      <alignment horizontal="center" vertical="center" wrapText="1"/>
      <protection/>
    </xf>
    <xf numFmtId="49" fontId="28" fillId="0" borderId="97" xfId="70" applyNumberFormat="1" applyFont="1" applyFill="1" applyBorder="1" applyAlignment="1">
      <alignment horizontal="center"/>
      <protection/>
    </xf>
    <xf numFmtId="3" fontId="25" fillId="0" borderId="82" xfId="70" applyNumberFormat="1" applyFont="1" applyFill="1" applyBorder="1" applyAlignment="1">
      <alignment horizontal="center"/>
      <protection/>
    </xf>
    <xf numFmtId="3" fontId="28" fillId="0" borderId="82" xfId="70" applyNumberFormat="1" applyFont="1" applyFill="1" applyBorder="1" applyAlignment="1">
      <alignment horizontal="center"/>
      <protection/>
    </xf>
    <xf numFmtId="3" fontId="25" fillId="0" borderId="82" xfId="70" applyNumberFormat="1" applyFont="1" applyFill="1" applyBorder="1">
      <alignment/>
      <protection/>
    </xf>
    <xf numFmtId="3" fontId="25" fillId="0" borderId="50" xfId="70" applyNumberFormat="1" applyFont="1" applyFill="1" applyBorder="1">
      <alignment/>
      <protection/>
    </xf>
    <xf numFmtId="49" fontId="33" fillId="0" borderId="97" xfId="70" applyNumberFormat="1" applyFont="1" applyFill="1" applyBorder="1" applyAlignment="1">
      <alignment horizontal="center"/>
      <protection/>
    </xf>
    <xf numFmtId="3" fontId="33" fillId="0" borderId="82" xfId="70" applyNumberFormat="1" applyFont="1" applyFill="1" applyBorder="1" applyAlignment="1">
      <alignment horizontal="center"/>
      <protection/>
    </xf>
    <xf numFmtId="3" fontId="33" fillId="0" borderId="82" xfId="70" applyNumberFormat="1" applyFont="1" applyFill="1" applyBorder="1" applyAlignment="1">
      <alignment horizontal="left" indent="2"/>
      <protection/>
    </xf>
    <xf numFmtId="3" fontId="33" fillId="0" borderId="82" xfId="70" applyNumberFormat="1" applyFont="1" applyFill="1" applyBorder="1">
      <alignment/>
      <protection/>
    </xf>
    <xf numFmtId="3" fontId="33" fillId="0" borderId="50" xfId="70" applyNumberFormat="1" applyFont="1" applyFill="1" applyBorder="1">
      <alignment/>
      <protection/>
    </xf>
    <xf numFmtId="3" fontId="28" fillId="0" borderId="82" xfId="70" applyNumberFormat="1" applyFont="1" applyFill="1" applyBorder="1" applyAlignment="1">
      <alignment horizontal="left" indent="3"/>
      <protection/>
    </xf>
    <xf numFmtId="3" fontId="28" fillId="0" borderId="82" xfId="70" applyNumberFormat="1" applyFont="1" applyFill="1" applyBorder="1">
      <alignment/>
      <protection/>
    </xf>
    <xf numFmtId="3" fontId="28" fillId="0" borderId="50" xfId="70" applyNumberFormat="1" applyFont="1" applyFill="1" applyBorder="1">
      <alignment/>
      <protection/>
    </xf>
    <xf numFmtId="49" fontId="28" fillId="0" borderId="97" xfId="70" applyNumberFormat="1" applyFont="1" applyFill="1" applyBorder="1" applyAlignment="1">
      <alignment horizontal="center" vertical="center"/>
      <protection/>
    </xf>
    <xf numFmtId="3" fontId="25" fillId="0" borderId="82" xfId="70" applyNumberFormat="1" applyFont="1" applyFill="1" applyBorder="1" applyAlignment="1">
      <alignment horizontal="center" vertical="center"/>
      <protection/>
    </xf>
    <xf numFmtId="3" fontId="25" fillId="0" borderId="82" xfId="70" applyNumberFormat="1" applyFont="1" applyFill="1" applyBorder="1" applyAlignment="1">
      <alignment vertical="center"/>
      <protection/>
    </xf>
    <xf numFmtId="3" fontId="25" fillId="0" borderId="50" xfId="70" applyNumberFormat="1" applyFont="1" applyFill="1" applyBorder="1" applyAlignment="1">
      <alignment vertical="center"/>
      <protection/>
    </xf>
    <xf numFmtId="3" fontId="28" fillId="0" borderId="82" xfId="70" applyNumberFormat="1" applyFont="1" applyFill="1" applyBorder="1" applyAlignment="1">
      <alignment horizontal="left" indent="2"/>
      <protection/>
    </xf>
    <xf numFmtId="3" fontId="28" fillId="0" borderId="82" xfId="70" applyNumberFormat="1" applyFont="1" applyFill="1" applyBorder="1" applyAlignment="1">
      <alignment horizontal="center" vertical="center"/>
      <protection/>
    </xf>
    <xf numFmtId="3" fontId="28" fillId="0" borderId="82" xfId="70" applyNumberFormat="1" applyFont="1" applyFill="1" applyBorder="1" applyAlignment="1">
      <alignment/>
      <protection/>
    </xf>
    <xf numFmtId="3" fontId="28" fillId="0" borderId="50" xfId="70" applyNumberFormat="1" applyFont="1" applyFill="1" applyBorder="1" applyAlignment="1">
      <alignment/>
      <protection/>
    </xf>
    <xf numFmtId="0" fontId="25" fillId="0" borderId="97" xfId="0" applyFont="1" applyBorder="1" applyAlignment="1">
      <alignment horizontal="center"/>
    </xf>
    <xf numFmtId="0" fontId="25" fillId="0" borderId="82" xfId="0" applyFont="1" applyBorder="1" applyAlignment="1">
      <alignment horizontal="center"/>
    </xf>
    <xf numFmtId="0" fontId="28" fillId="0" borderId="82" xfId="0" applyFont="1" applyBorder="1" applyAlignment="1">
      <alignment horizontal="center"/>
    </xf>
    <xf numFmtId="0" fontId="25" fillId="0" borderId="82" xfId="0" applyFont="1" applyBorder="1" applyAlignment="1">
      <alignment/>
    </xf>
    <xf numFmtId="3" fontId="25" fillId="0" borderId="82" xfId="0" applyNumberFormat="1" applyFont="1" applyBorder="1" applyAlignment="1">
      <alignment/>
    </xf>
    <xf numFmtId="3" fontId="25" fillId="0" borderId="82" xfId="0" applyNumberFormat="1" applyFont="1" applyFill="1" applyBorder="1" applyAlignment="1">
      <alignment/>
    </xf>
    <xf numFmtId="3" fontId="25" fillId="0" borderId="50" xfId="0" applyNumberFormat="1" applyFont="1" applyBorder="1" applyAlignment="1">
      <alignment/>
    </xf>
    <xf numFmtId="49" fontId="28" fillId="0" borderId="98" xfId="70" applyNumberFormat="1" applyFont="1" applyFill="1" applyBorder="1" applyAlignment="1">
      <alignment horizontal="center" vertical="center"/>
      <protection/>
    </xf>
    <xf numFmtId="3" fontId="25" fillId="0" borderId="99" xfId="70" applyNumberFormat="1" applyFont="1" applyFill="1" applyBorder="1" applyAlignment="1">
      <alignment horizontal="center" vertical="center"/>
      <protection/>
    </xf>
    <xf numFmtId="3" fontId="28" fillId="0" borderId="99" xfId="70" applyNumberFormat="1" applyFont="1" applyFill="1" applyBorder="1" applyAlignment="1">
      <alignment horizontal="center" vertical="center"/>
      <protection/>
    </xf>
    <xf numFmtId="3" fontId="25" fillId="0" borderId="99" xfId="70" applyNumberFormat="1" applyFont="1" applyFill="1" applyBorder="1" applyAlignment="1">
      <alignment vertical="center"/>
      <protection/>
    </xf>
    <xf numFmtId="3" fontId="25" fillId="0" borderId="100" xfId="70" applyNumberFormat="1" applyFont="1" applyFill="1" applyBorder="1" applyAlignment="1">
      <alignment vertical="center"/>
      <protection/>
    </xf>
    <xf numFmtId="3" fontId="39" fillId="0" borderId="82" xfId="62" applyNumberFormat="1" applyFont="1" applyFill="1" applyBorder="1" applyAlignment="1">
      <alignment horizontal="left"/>
      <protection/>
    </xf>
    <xf numFmtId="3" fontId="39" fillId="34" borderId="82" xfId="62" applyNumberFormat="1" applyFont="1" applyFill="1" applyBorder="1">
      <alignment/>
      <protection/>
    </xf>
    <xf numFmtId="3" fontId="39" fillId="34" borderId="82" xfId="62" applyNumberFormat="1" applyFont="1" applyFill="1" applyBorder="1" applyAlignment="1">
      <alignment horizontal="left" indent="1"/>
      <protection/>
    </xf>
    <xf numFmtId="10" fontId="39" fillId="34" borderId="82" xfId="62" applyNumberFormat="1" applyFont="1" applyFill="1" applyBorder="1">
      <alignment/>
      <protection/>
    </xf>
    <xf numFmtId="3" fontId="39" fillId="34" borderId="83" xfId="62" applyNumberFormat="1" applyFont="1" applyFill="1" applyBorder="1">
      <alignment/>
      <protection/>
    </xf>
    <xf numFmtId="3" fontId="39" fillId="31" borderId="83" xfId="62" applyNumberFormat="1" applyFont="1" applyFill="1" applyBorder="1">
      <alignment/>
      <protection/>
    </xf>
    <xf numFmtId="3" fontId="47" fillId="24" borderId="80" xfId="62" applyNumberFormat="1" applyFont="1" applyFill="1" applyBorder="1">
      <alignment/>
      <protection/>
    </xf>
    <xf numFmtId="3" fontId="48" fillId="0" borderId="83" xfId="62" applyNumberFormat="1" applyFont="1" applyBorder="1">
      <alignment/>
      <protection/>
    </xf>
    <xf numFmtId="3" fontId="51" fillId="0" borderId="83" xfId="62" applyNumberFormat="1" applyFont="1" applyFill="1" applyBorder="1">
      <alignment/>
      <protection/>
    </xf>
    <xf numFmtId="3" fontId="51" fillId="0" borderId="82" xfId="62" applyNumberFormat="1" applyFont="1" applyBorder="1" applyAlignment="1" applyProtection="1">
      <alignment/>
      <protection locked="0"/>
    </xf>
    <xf numFmtId="3" fontId="39" fillId="35" borderId="82" xfId="62" applyNumberFormat="1" applyFont="1" applyFill="1" applyBorder="1">
      <alignment/>
      <protection/>
    </xf>
    <xf numFmtId="0" fontId="39" fillId="35" borderId="82" xfId="62" applyNumberFormat="1" applyFont="1" applyFill="1" applyBorder="1">
      <alignment/>
      <protection/>
    </xf>
    <xf numFmtId="3" fontId="39" fillId="0" borderId="82" xfId="62" applyNumberFormat="1" applyFont="1" applyFill="1" applyBorder="1" applyAlignment="1">
      <alignment horizontal="center"/>
      <protection/>
    </xf>
    <xf numFmtId="2" fontId="27" fillId="0" borderId="84" xfId="79" applyNumberFormat="1" applyFont="1" applyFill="1" applyBorder="1" applyAlignment="1">
      <alignment horizontal="center" vertical="center"/>
      <protection/>
    </xf>
    <xf numFmtId="2" fontId="27" fillId="0" borderId="82" xfId="73" applyNumberFormat="1" applyFont="1" applyFill="1" applyBorder="1" applyAlignment="1">
      <alignment wrapText="1"/>
      <protection/>
    </xf>
    <xf numFmtId="2" fontId="27" fillId="0" borderId="82" xfId="79" applyNumberFormat="1" applyFont="1" applyFill="1" applyBorder="1" applyAlignment="1">
      <alignment vertical="center"/>
      <protection/>
    </xf>
    <xf numFmtId="2" fontId="26" fillId="0" borderId="82" xfId="79" applyNumberFormat="1" applyFont="1" applyFill="1" applyBorder="1" applyAlignment="1">
      <alignment vertical="center"/>
      <protection/>
    </xf>
    <xf numFmtId="2" fontId="27" fillId="0" borderId="83" xfId="79" applyNumberFormat="1" applyFont="1" applyFill="1" applyBorder="1" applyAlignment="1">
      <alignment vertical="center"/>
      <protection/>
    </xf>
    <xf numFmtId="2" fontId="27" fillId="0" borderId="82" xfId="79" applyNumberFormat="1" applyFont="1" applyFill="1" applyBorder="1" applyAlignment="1">
      <alignment horizontal="left" vertical="center" wrapText="1"/>
      <protection/>
    </xf>
    <xf numFmtId="2" fontId="28" fillId="0" borderId="104" xfId="79" applyNumberFormat="1" applyFont="1" applyFill="1" applyBorder="1" applyAlignment="1">
      <alignment horizontal="center" vertical="center"/>
      <protection/>
    </xf>
    <xf numFmtId="2" fontId="26" fillId="0" borderId="105" xfId="79" applyNumberFormat="1" applyFont="1" applyFill="1" applyBorder="1" applyAlignment="1">
      <alignment horizontal="center" vertical="center" wrapText="1"/>
      <protection/>
    </xf>
    <xf numFmtId="2" fontId="26" fillId="0" borderId="105" xfId="79" applyNumberFormat="1" applyFont="1" applyFill="1" applyBorder="1" applyAlignment="1">
      <alignment vertical="center"/>
      <protection/>
    </xf>
    <xf numFmtId="3" fontId="27" fillId="0" borderId="83" xfId="79" applyNumberFormat="1" applyFont="1" applyFill="1" applyBorder="1" applyAlignment="1">
      <alignment vertical="center"/>
      <protection/>
    </xf>
    <xf numFmtId="3" fontId="26" fillId="0" borderId="105" xfId="79" applyNumberFormat="1" applyFont="1" applyFill="1" applyBorder="1" applyAlignment="1">
      <alignment vertical="center"/>
      <protection/>
    </xf>
    <xf numFmtId="3" fontId="26" fillId="0" borderId="106" xfId="79" applyNumberFormat="1" applyFont="1" applyFill="1" applyBorder="1" applyAlignment="1">
      <alignment vertical="center"/>
      <protection/>
    </xf>
    <xf numFmtId="1" fontId="27" fillId="0" borderId="84" xfId="79" applyNumberFormat="1" applyFont="1" applyFill="1" applyBorder="1" applyAlignment="1">
      <alignment horizontal="center" vertical="center"/>
      <protection/>
    </xf>
    <xf numFmtId="3" fontId="28" fillId="0" borderId="0" xfId="0" applyNumberFormat="1" applyFont="1" applyFill="1" applyAlignment="1">
      <alignment horizontal="center" vertical="center"/>
    </xf>
    <xf numFmtId="3" fontId="25" fillId="0" borderId="82" xfId="0" applyNumberFormat="1" applyFont="1" applyBorder="1" applyAlignment="1">
      <alignment horizontal="center" vertical="center"/>
    </xf>
    <xf numFmtId="3" fontId="25" fillId="0" borderId="82" xfId="0" applyNumberFormat="1" applyFont="1" applyBorder="1" applyAlignment="1">
      <alignment vertical="center"/>
    </xf>
    <xf numFmtId="3" fontId="25" fillId="0" borderId="83" xfId="0" applyNumberFormat="1" applyFont="1" applyBorder="1" applyAlignment="1">
      <alignment vertical="center"/>
    </xf>
    <xf numFmtId="3" fontId="28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" fontId="22" fillId="0" borderId="0" xfId="70" applyNumberFormat="1" applyFont="1" applyFill="1" applyBorder="1" applyAlignment="1">
      <alignment horizontal="right"/>
      <protection/>
    </xf>
    <xf numFmtId="3" fontId="25" fillId="0" borderId="0" xfId="70" applyNumberFormat="1" applyFont="1" applyFill="1" applyAlignment="1">
      <alignment horizontal="center" vertical="center"/>
      <protection/>
    </xf>
    <xf numFmtId="3" fontId="24" fillId="0" borderId="0" xfId="0" applyNumberFormat="1" applyFont="1" applyAlignment="1">
      <alignment horizontal="center" vertical="center"/>
    </xf>
    <xf numFmtId="3" fontId="22" fillId="0" borderId="103" xfId="0" applyNumberFormat="1" applyFont="1" applyBorder="1" applyAlignment="1">
      <alignment horizontal="center" vertical="center" textRotation="90"/>
    </xf>
    <xf numFmtId="3" fontId="22" fillId="0" borderId="84" xfId="0" applyNumberFormat="1" applyFont="1" applyBorder="1" applyAlignment="1">
      <alignment horizontal="center" vertical="center" textRotation="90"/>
    </xf>
    <xf numFmtId="3" fontId="22" fillId="0" borderId="80" xfId="0" applyNumberFormat="1" applyFont="1" applyBorder="1" applyAlignment="1">
      <alignment horizontal="center" vertical="center" textRotation="90"/>
    </xf>
    <xf numFmtId="0" fontId="37" fillId="0" borderId="82" xfId="0" applyFont="1" applyBorder="1" applyAlignment="1">
      <alignment horizontal="center" vertical="center"/>
    </xf>
    <xf numFmtId="3" fontId="29" fillId="0" borderId="80" xfId="0" applyNumberFormat="1" applyFont="1" applyBorder="1" applyAlignment="1">
      <alignment horizontal="center" vertical="center"/>
    </xf>
    <xf numFmtId="3" fontId="29" fillId="0" borderId="82" xfId="0" applyNumberFormat="1" applyFont="1" applyBorder="1" applyAlignment="1">
      <alignment horizontal="center" vertical="center"/>
    </xf>
    <xf numFmtId="3" fontId="22" fillId="0" borderId="80" xfId="0" applyNumberFormat="1" applyFont="1" applyBorder="1" applyAlignment="1">
      <alignment horizontal="center" vertical="center" wrapText="1"/>
    </xf>
    <xf numFmtId="3" fontId="22" fillId="0" borderId="82" xfId="0" applyNumberFormat="1" applyFont="1" applyBorder="1" applyAlignment="1">
      <alignment horizontal="center" vertical="center" wrapText="1"/>
    </xf>
    <xf numFmtId="3" fontId="24" fillId="0" borderId="80" xfId="0" applyNumberFormat="1" applyFont="1" applyBorder="1" applyAlignment="1">
      <alignment horizontal="center" vertical="center" wrapText="1"/>
    </xf>
    <xf numFmtId="3" fontId="24" fillId="0" borderId="82" xfId="0" applyNumberFormat="1" applyFont="1" applyBorder="1" applyAlignment="1">
      <alignment horizontal="center" vertical="center" wrapText="1"/>
    </xf>
    <xf numFmtId="3" fontId="23" fillId="0" borderId="80" xfId="0" applyNumberFormat="1" applyFont="1" applyFill="1" applyBorder="1" applyAlignment="1">
      <alignment horizontal="center" vertical="center"/>
    </xf>
    <xf numFmtId="3" fontId="24" fillId="0" borderId="35" xfId="0" applyNumberFormat="1" applyFont="1" applyBorder="1" applyAlignment="1">
      <alignment horizontal="left" vertical="center"/>
    </xf>
    <xf numFmtId="3" fontId="23" fillId="0" borderId="80" xfId="0" applyNumberFormat="1" applyFont="1" applyFill="1" applyBorder="1" applyAlignment="1">
      <alignment horizontal="center" vertical="center" wrapText="1"/>
    </xf>
    <xf numFmtId="3" fontId="23" fillId="0" borderId="82" xfId="0" applyNumberFormat="1" applyFont="1" applyFill="1" applyBorder="1" applyAlignment="1">
      <alignment horizontal="center" vertical="center" wrapText="1"/>
    </xf>
    <xf numFmtId="3" fontId="23" fillId="0" borderId="81" xfId="0" applyNumberFormat="1" applyFont="1" applyFill="1" applyBorder="1" applyAlignment="1">
      <alignment horizontal="center" vertical="center" wrapText="1"/>
    </xf>
    <xf numFmtId="3" fontId="24" fillId="0" borderId="86" xfId="0" applyNumberFormat="1" applyFont="1" applyBorder="1" applyAlignment="1">
      <alignment horizontal="left" vertical="center"/>
    </xf>
    <xf numFmtId="3" fontId="24" fillId="0" borderId="0" xfId="0" applyNumberFormat="1" applyFont="1" applyBorder="1" applyAlignment="1">
      <alignment horizontal="left"/>
    </xf>
    <xf numFmtId="3" fontId="24" fillId="0" borderId="35" xfId="0" applyNumberFormat="1" applyFont="1" applyBorder="1" applyAlignment="1">
      <alignment horizontal="left" vertical="top"/>
    </xf>
    <xf numFmtId="3" fontId="23" fillId="0" borderId="0" xfId="0" applyNumberFormat="1" applyFont="1" applyFill="1" applyAlignment="1">
      <alignment horizontal="left" vertical="top"/>
    </xf>
    <xf numFmtId="3" fontId="30" fillId="0" borderId="84" xfId="0" applyNumberFormat="1" applyFont="1" applyFill="1" applyBorder="1" applyAlignment="1">
      <alignment horizontal="left" vertical="center" wrapText="1"/>
    </xf>
    <xf numFmtId="3" fontId="30" fillId="0" borderId="82" xfId="0" applyNumberFormat="1" applyFont="1" applyFill="1" applyBorder="1" applyAlignment="1">
      <alignment horizontal="left" vertical="center" wrapText="1"/>
    </xf>
    <xf numFmtId="3" fontId="30" fillId="0" borderId="85" xfId="0" applyNumberFormat="1" applyFont="1" applyFill="1" applyBorder="1" applyAlignment="1">
      <alignment horizontal="left" vertical="top" wrapText="1"/>
    </xf>
    <xf numFmtId="3" fontId="30" fillId="0" borderId="86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/>
    </xf>
    <xf numFmtId="3" fontId="22" fillId="0" borderId="82" xfId="0" applyNumberFormat="1" applyFont="1" applyBorder="1" applyAlignment="1">
      <alignment horizontal="center" vertical="center" textRotation="90" wrapText="1"/>
    </xf>
    <xf numFmtId="0" fontId="37" fillId="0" borderId="82" xfId="0" applyFont="1" applyBorder="1" applyAlignment="1">
      <alignment horizontal="center" vertical="center" textRotation="90" wrapText="1"/>
    </xf>
    <xf numFmtId="3" fontId="22" fillId="0" borderId="82" xfId="0" applyNumberFormat="1" applyFont="1" applyFill="1" applyBorder="1" applyAlignment="1">
      <alignment horizontal="center" vertical="center" textRotation="90"/>
    </xf>
    <xf numFmtId="3" fontId="22" fillId="0" borderId="84" xfId="0" applyNumberFormat="1" applyFont="1" applyFill="1" applyBorder="1" applyAlignment="1">
      <alignment horizontal="center" vertical="center" textRotation="90"/>
    </xf>
    <xf numFmtId="3" fontId="23" fillId="0" borderId="82" xfId="0" applyNumberFormat="1" applyFont="1" applyFill="1" applyBorder="1" applyAlignment="1">
      <alignment horizontal="center" vertical="center"/>
    </xf>
    <xf numFmtId="3" fontId="22" fillId="0" borderId="82" xfId="0" applyNumberFormat="1" applyFont="1" applyFill="1" applyBorder="1" applyAlignment="1">
      <alignment horizontal="center" vertical="center" wrapText="1"/>
    </xf>
    <xf numFmtId="3" fontId="29" fillId="0" borderId="82" xfId="0" applyNumberFormat="1" applyFont="1" applyFill="1" applyBorder="1" applyAlignment="1">
      <alignment horizontal="center" vertical="center"/>
    </xf>
    <xf numFmtId="3" fontId="23" fillId="0" borderId="0" xfId="0" applyNumberFormat="1" applyFont="1" applyAlignment="1">
      <alignment horizontal="right"/>
    </xf>
    <xf numFmtId="3" fontId="23" fillId="0" borderId="82" xfId="70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Alignment="1">
      <alignment horizontal="left" vertical="top"/>
    </xf>
    <xf numFmtId="3" fontId="30" fillId="0" borderId="84" xfId="0" applyNumberFormat="1" applyFont="1" applyBorder="1" applyAlignment="1">
      <alignment horizontal="left" vertical="center" wrapText="1"/>
    </xf>
    <xf numFmtId="3" fontId="30" fillId="0" borderId="82" xfId="0" applyNumberFormat="1" applyFont="1" applyBorder="1" applyAlignment="1">
      <alignment horizontal="left" vertical="center" wrapText="1"/>
    </xf>
    <xf numFmtId="3" fontId="30" fillId="0" borderId="84" xfId="0" applyNumberFormat="1" applyFont="1" applyFill="1" applyBorder="1" applyAlignment="1">
      <alignment horizontal="left" vertical="center"/>
    </xf>
    <xf numFmtId="3" fontId="30" fillId="0" borderId="82" xfId="0" applyNumberFormat="1" applyFont="1" applyFill="1" applyBorder="1" applyAlignment="1">
      <alignment horizontal="left" vertical="center"/>
    </xf>
    <xf numFmtId="3" fontId="25" fillId="0" borderId="84" xfId="0" applyNumberFormat="1" applyFont="1" applyFill="1" applyBorder="1" applyAlignment="1">
      <alignment horizontal="center" vertical="center"/>
    </xf>
    <xf numFmtId="3" fontId="25" fillId="0" borderId="82" xfId="0" applyNumberFormat="1" applyFont="1" applyFill="1" applyBorder="1" applyAlignment="1">
      <alignment horizontal="center" vertical="center"/>
    </xf>
    <xf numFmtId="0" fontId="33" fillId="0" borderId="0" xfId="79" applyFont="1" applyFill="1" applyBorder="1" applyAlignment="1">
      <alignment horizontal="center" vertical="center"/>
      <protection/>
    </xf>
    <xf numFmtId="0" fontId="28" fillId="0" borderId="0" xfId="79" applyFont="1" applyFill="1" applyBorder="1" applyAlignment="1">
      <alignment horizontal="center" vertical="center"/>
      <protection/>
    </xf>
    <xf numFmtId="2" fontId="25" fillId="0" borderId="107" xfId="72" applyNumberFormat="1" applyFont="1" applyFill="1" applyBorder="1" applyAlignment="1">
      <alignment horizontal="center" vertical="center" wrapText="1"/>
      <protection/>
    </xf>
    <xf numFmtId="2" fontId="25" fillId="0" borderId="108" xfId="72" applyNumberFormat="1" applyFont="1" applyFill="1" applyBorder="1" applyAlignment="1">
      <alignment horizontal="center" vertical="center" wrapText="1"/>
      <protection/>
    </xf>
    <xf numFmtId="0" fontId="25" fillId="0" borderId="0" xfId="79" applyFont="1" applyFill="1" applyBorder="1" applyAlignment="1">
      <alignment horizontal="center" vertical="center"/>
      <protection/>
    </xf>
    <xf numFmtId="0" fontId="28" fillId="0" borderId="0" xfId="79" applyFont="1" applyFill="1" applyBorder="1" applyAlignment="1">
      <alignment horizontal="right" vertical="center"/>
      <protection/>
    </xf>
    <xf numFmtId="2" fontId="25" fillId="0" borderId="109" xfId="72" applyNumberFormat="1" applyFont="1" applyFill="1" applyBorder="1" applyAlignment="1">
      <alignment horizontal="center" vertical="center" wrapText="1"/>
      <protection/>
    </xf>
    <xf numFmtId="2" fontId="43" fillId="0" borderId="110" xfId="0" applyNumberFormat="1" applyFont="1" applyFill="1" applyBorder="1" applyAlignment="1">
      <alignment horizontal="center" vertical="center" wrapText="1"/>
    </xf>
    <xf numFmtId="2" fontId="22" fillId="0" borderId="111" xfId="72" applyNumberFormat="1" applyFont="1" applyFill="1" applyBorder="1" applyAlignment="1">
      <alignment horizontal="center" vertical="center" textRotation="90"/>
      <protection/>
    </xf>
    <xf numFmtId="2" fontId="22" fillId="0" borderId="112" xfId="72" applyNumberFormat="1" applyFont="1" applyFill="1" applyBorder="1" applyAlignment="1">
      <alignment horizontal="center" vertical="center" textRotation="90"/>
      <protection/>
    </xf>
    <xf numFmtId="2" fontId="25" fillId="0" borderId="113" xfId="72" applyNumberFormat="1" applyFont="1" applyFill="1" applyBorder="1" applyAlignment="1">
      <alignment horizontal="center" vertical="center" wrapText="1"/>
      <protection/>
    </xf>
    <xf numFmtId="2" fontId="25" fillId="0" borderId="114" xfId="72" applyNumberFormat="1" applyFont="1" applyFill="1" applyBorder="1" applyAlignment="1">
      <alignment horizontal="center" vertical="center" wrapText="1"/>
      <protection/>
    </xf>
    <xf numFmtId="0" fontId="25" fillId="0" borderId="0" xfId="81" applyFont="1" applyBorder="1" applyAlignment="1">
      <alignment horizontal="center"/>
      <protection/>
    </xf>
    <xf numFmtId="0" fontId="25" fillId="0" borderId="0" xfId="80" applyFont="1" applyBorder="1" applyAlignment="1">
      <alignment horizontal="center"/>
      <protection/>
    </xf>
    <xf numFmtId="0" fontId="24" fillId="0" borderId="0" xfId="0" applyFont="1" applyBorder="1" applyAlignment="1">
      <alignment horizontal="center" vertical="center"/>
    </xf>
    <xf numFmtId="0" fontId="24" fillId="0" borderId="101" xfId="0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24" fillId="0" borderId="102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3" fontId="47" fillId="0" borderId="82" xfId="62" applyNumberFormat="1" applyFont="1" applyFill="1" applyBorder="1" applyAlignment="1">
      <alignment horizontal="left"/>
      <protection/>
    </xf>
    <xf numFmtId="3" fontId="39" fillId="0" borderId="82" xfId="62" applyNumberFormat="1" applyFont="1" applyBorder="1" applyAlignment="1" applyProtection="1">
      <alignment horizontal="center"/>
      <protection locked="0"/>
    </xf>
    <xf numFmtId="3" fontId="47" fillId="24" borderId="103" xfId="62" applyNumberFormat="1" applyFont="1" applyFill="1" applyBorder="1" applyAlignment="1">
      <alignment horizontal="left"/>
      <protection/>
    </xf>
    <xf numFmtId="3" fontId="47" fillId="24" borderId="80" xfId="62" applyNumberFormat="1" applyFont="1" applyFill="1" applyBorder="1" applyAlignment="1">
      <alignment horizontal="left"/>
      <protection/>
    </xf>
    <xf numFmtId="3" fontId="47" fillId="24" borderId="84" xfId="62" applyNumberFormat="1" applyFont="1" applyFill="1" applyBorder="1" applyAlignment="1">
      <alignment horizontal="left"/>
      <protection/>
    </xf>
    <xf numFmtId="3" fontId="47" fillId="24" borderId="82" xfId="62" applyNumberFormat="1" applyFont="1" applyFill="1" applyBorder="1" applyAlignment="1">
      <alignment horizontal="left"/>
      <protection/>
    </xf>
    <xf numFmtId="3" fontId="51" fillId="0" borderId="84" xfId="62" applyNumberFormat="1" applyFont="1" applyFill="1" applyBorder="1" applyAlignment="1">
      <alignment horizontal="center"/>
      <protection/>
    </xf>
    <xf numFmtId="3" fontId="51" fillId="0" borderId="82" xfId="62" applyNumberFormat="1" applyFont="1" applyFill="1" applyBorder="1" applyAlignment="1">
      <alignment horizontal="center"/>
      <protection/>
    </xf>
    <xf numFmtId="0" fontId="49" fillId="26" borderId="82" xfId="67" applyFont="1" applyFill="1" applyBorder="1" applyAlignment="1">
      <alignment wrapText="1"/>
      <protection/>
    </xf>
    <xf numFmtId="0" fontId="57" fillId="26" borderId="82" xfId="67" applyFont="1" applyFill="1" applyBorder="1" applyAlignment="1">
      <alignment wrapText="1"/>
      <protection/>
    </xf>
    <xf numFmtId="3" fontId="39" fillId="26" borderId="82" xfId="62" applyNumberFormat="1" applyFont="1" applyFill="1" applyBorder="1" applyAlignment="1">
      <alignment horizontal="left"/>
      <protection/>
    </xf>
    <xf numFmtId="3" fontId="39" fillId="32" borderId="82" xfId="62" applyNumberFormat="1" applyFont="1" applyFill="1" applyBorder="1" applyAlignment="1">
      <alignment horizontal="left"/>
      <protection/>
    </xf>
    <xf numFmtId="3" fontId="51" fillId="0" borderId="82" xfId="62" applyNumberFormat="1" applyFont="1" applyFill="1" applyBorder="1" applyAlignment="1">
      <alignment horizontal="left" wrapText="1"/>
      <protection/>
    </xf>
    <xf numFmtId="3" fontId="39" fillId="0" borderId="82" xfId="62" applyNumberFormat="1" applyFont="1" applyFill="1" applyBorder="1" applyAlignment="1">
      <alignment horizontal="left"/>
      <protection/>
    </xf>
    <xf numFmtId="3" fontId="47" fillId="0" borderId="82" xfId="62" applyNumberFormat="1" applyFont="1" applyBorder="1" applyAlignment="1">
      <alignment horizontal="left"/>
      <protection/>
    </xf>
    <xf numFmtId="3" fontId="57" fillId="0" borderId="82" xfId="62" applyNumberFormat="1" applyFont="1" applyBorder="1" applyAlignment="1">
      <alignment horizontal="center"/>
      <protection/>
    </xf>
    <xf numFmtId="3" fontId="39" fillId="0" borderId="86" xfId="62" applyNumberFormat="1" applyFont="1" applyBorder="1" applyAlignment="1">
      <alignment horizontal="center"/>
      <protection/>
    </xf>
    <xf numFmtId="3" fontId="39" fillId="0" borderId="83" xfId="62" applyNumberFormat="1" applyFont="1" applyFill="1" applyBorder="1" applyAlignment="1">
      <alignment horizontal="center"/>
      <protection/>
    </xf>
    <xf numFmtId="3" fontId="39" fillId="0" borderId="87" xfId="62" applyNumberFormat="1" applyFont="1" applyFill="1" applyBorder="1" applyAlignment="1">
      <alignment horizontal="center"/>
      <protection/>
    </xf>
    <xf numFmtId="0" fontId="49" fillId="0" borderId="82" xfId="67" applyFont="1" applyBorder="1" applyAlignment="1">
      <alignment wrapText="1"/>
      <protection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3" fontId="24" fillId="0" borderId="0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wrapText="1"/>
    </xf>
    <xf numFmtId="0" fontId="2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24" fillId="0" borderId="66" xfId="0" applyFont="1" applyBorder="1" applyAlignment="1">
      <alignment horizontal="left"/>
    </xf>
    <xf numFmtId="0" fontId="2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4" fillId="0" borderId="0" xfId="0" applyFont="1" applyBorder="1" applyAlignment="1">
      <alignment horizontal="left" vertical="top"/>
    </xf>
    <xf numFmtId="0" fontId="28" fillId="0" borderId="82" xfId="74" applyFont="1" applyBorder="1" applyAlignment="1">
      <alignment horizontal="center" vertical="center" wrapText="1"/>
      <protection/>
    </xf>
    <xf numFmtId="3" fontId="28" fillId="0" borderId="95" xfId="74" applyNumberFormat="1" applyFont="1" applyBorder="1" applyAlignment="1">
      <alignment horizontal="center" vertical="center" wrapText="1"/>
      <protection/>
    </xf>
    <xf numFmtId="0" fontId="23" fillId="0" borderId="0" xfId="74" applyFont="1" applyBorder="1" applyAlignment="1">
      <alignment horizontal="center" wrapText="1"/>
      <protection/>
    </xf>
    <xf numFmtId="0" fontId="25" fillId="0" borderId="98" xfId="74" applyFont="1" applyBorder="1" applyAlignment="1">
      <alignment horizontal="center" vertical="center"/>
      <protection/>
    </xf>
    <xf numFmtId="0" fontId="25" fillId="0" borderId="99" xfId="74" applyFont="1" applyBorder="1" applyAlignment="1">
      <alignment horizontal="center" vertical="center"/>
      <protection/>
    </xf>
    <xf numFmtId="0" fontId="23" fillId="0" borderId="0" xfId="74" applyFont="1" applyBorder="1" applyAlignment="1">
      <alignment horizontal="left" vertical="center"/>
      <protection/>
    </xf>
    <xf numFmtId="0" fontId="28" fillId="0" borderId="94" xfId="74" applyFont="1" applyBorder="1" applyAlignment="1">
      <alignment horizontal="center" vertical="center" textRotation="90" wrapText="1"/>
      <protection/>
    </xf>
    <xf numFmtId="0" fontId="28" fillId="0" borderId="97" xfId="74" applyFont="1" applyBorder="1" applyAlignment="1">
      <alignment horizontal="center" vertical="center" textRotation="90" wrapText="1"/>
      <protection/>
    </xf>
    <xf numFmtId="0" fontId="22" fillId="0" borderId="95" xfId="74" applyFont="1" applyBorder="1" applyAlignment="1">
      <alignment horizontal="center" vertical="center" wrapText="1"/>
      <protection/>
    </xf>
    <xf numFmtId="0" fontId="22" fillId="0" borderId="82" xfId="74" applyFont="1" applyBorder="1" applyAlignment="1">
      <alignment horizontal="center" vertical="center" wrapText="1"/>
      <protection/>
    </xf>
    <xf numFmtId="0" fontId="28" fillId="0" borderId="95" xfId="74" applyFont="1" applyBorder="1" applyAlignment="1">
      <alignment horizontal="center" vertical="center" wrapText="1"/>
      <protection/>
    </xf>
    <xf numFmtId="3" fontId="28" fillId="0" borderId="82" xfId="74" applyNumberFormat="1" applyFont="1" applyBorder="1" applyAlignment="1">
      <alignment horizontal="center" vertical="center" wrapText="1"/>
      <protection/>
    </xf>
    <xf numFmtId="3" fontId="28" fillId="0" borderId="0" xfId="74" applyNumberFormat="1" applyFont="1" applyBorder="1" applyAlignment="1">
      <alignment horizontal="right"/>
      <protection/>
    </xf>
    <xf numFmtId="3" fontId="32" fillId="0" borderId="0" xfId="74" applyNumberFormat="1" applyFont="1" applyAlignment="1">
      <alignment horizontal="right"/>
      <protection/>
    </xf>
    <xf numFmtId="0" fontId="26" fillId="0" borderId="0" xfId="74" applyFont="1" applyAlignment="1">
      <alignment horizontal="center" vertical="center"/>
      <protection/>
    </xf>
    <xf numFmtId="0" fontId="25" fillId="0" borderId="0" xfId="74" applyFont="1" applyAlignment="1">
      <alignment horizontal="center" vertical="center"/>
      <protection/>
    </xf>
    <xf numFmtId="3" fontId="28" fillId="0" borderId="96" xfId="74" applyNumberFormat="1" applyFont="1" applyBorder="1" applyAlignment="1">
      <alignment horizontal="center" vertical="center" wrapText="1"/>
      <protection/>
    </xf>
    <xf numFmtId="3" fontId="28" fillId="0" borderId="50" xfId="74" applyNumberFormat="1" applyFont="1" applyBorder="1" applyAlignment="1">
      <alignment horizontal="center" vertical="center" wrapText="1"/>
      <protection/>
    </xf>
  </cellXfs>
  <cellStyles count="7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Ezres 2 3" xfId="45"/>
    <cellStyle name="Ezres 3" xfId="46"/>
    <cellStyle name="Figyelmeztetés" xfId="47"/>
    <cellStyle name="Hyperlink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Followed Hyperlink" xfId="59"/>
    <cellStyle name="Magyarázó szöveg" xfId="60"/>
    <cellStyle name="Normál 2" xfId="61"/>
    <cellStyle name="Normál 2 2" xfId="62"/>
    <cellStyle name="Normál 2 3" xfId="63"/>
    <cellStyle name="Normál 3" xfId="64"/>
    <cellStyle name="Normál 3 2" xfId="65"/>
    <cellStyle name="Normál 4" xfId="66"/>
    <cellStyle name="Normál 5" xfId="67"/>
    <cellStyle name="Normál 5 2" xfId="68"/>
    <cellStyle name="Normál 7" xfId="69"/>
    <cellStyle name="Normál_2007.évi konc. összefoglaló bevétel" xfId="70"/>
    <cellStyle name="Normál_2007.évi konc. összefoglaló bevétel 2" xfId="71"/>
    <cellStyle name="Normál_2008.évi költségvetési javaslat" xfId="72"/>
    <cellStyle name="Normál_Beruházási tábla 2007" xfId="73"/>
    <cellStyle name="Normál_EU-s tábla kv-hez" xfId="74"/>
    <cellStyle name="Normál_EU-s tábla kv-hez 2" xfId="75"/>
    <cellStyle name="Normál_Intézményi bevétel-kiadás" xfId="76"/>
    <cellStyle name="Normál_Intézményi bevétel-kiadás 2" xfId="77"/>
    <cellStyle name="Normál_irodai végleges intézményekkel" xfId="78"/>
    <cellStyle name="Normál_Városfejlesztési Iroda - 2008. kv. tervezés" xfId="79"/>
    <cellStyle name="Normál_Városfejlesztési Iroda - 2008. kv. tervezés_2014.évi eredeti előirányzat" xfId="80"/>
    <cellStyle name="Normál_Városfejlesztési Iroda - 2008. kv. tervezés_2014.évi eredeti előirányzat 2" xfId="81"/>
    <cellStyle name="Összesen" xfId="82"/>
    <cellStyle name="Currency" xfId="83"/>
    <cellStyle name="Currency [0]" xfId="84"/>
    <cellStyle name="Rossz" xfId="85"/>
    <cellStyle name="Semleges" xfId="86"/>
    <cellStyle name="Számítás" xfId="87"/>
    <cellStyle name="Percent" xfId="88"/>
    <cellStyle name="Százalék 2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17</xdr:row>
      <xdr:rowOff>180975</xdr:rowOff>
    </xdr:from>
    <xdr:to>
      <xdr:col>6</xdr:col>
      <xdr:colOff>285750</xdr:colOff>
      <xdr:row>20</xdr:row>
      <xdr:rowOff>381000</xdr:rowOff>
    </xdr:to>
    <xdr:sp>
      <xdr:nvSpPr>
        <xdr:cNvPr id="1" name="AutoShape 1"/>
        <xdr:cNvSpPr>
          <a:spLocks/>
        </xdr:cNvSpPr>
      </xdr:nvSpPr>
      <xdr:spPr>
        <a:xfrm>
          <a:off x="5057775" y="6000750"/>
          <a:ext cx="238125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180975</xdr:rowOff>
    </xdr:from>
    <xdr:to>
      <xdr:col>6</xdr:col>
      <xdr:colOff>285750</xdr:colOff>
      <xdr:row>20</xdr:row>
      <xdr:rowOff>381000</xdr:rowOff>
    </xdr:to>
    <xdr:sp>
      <xdr:nvSpPr>
        <xdr:cNvPr id="2" name="AutoShape 2"/>
        <xdr:cNvSpPr>
          <a:spLocks/>
        </xdr:cNvSpPr>
      </xdr:nvSpPr>
      <xdr:spPr>
        <a:xfrm>
          <a:off x="5057775" y="6000750"/>
          <a:ext cx="238125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mi\AppData\Local\Microsoft\Windows\Temporary%20Internet%20Files\Content.Outlook\IWAVU5LE\2015-k&#246;lts&#233;gvet&#233;s%20jan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NR79I01J\Projekt%20teljes%20k&#246;lts&#233;gvet&#233;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Kl&#225;ri\Timi\sz&#225;mla%20dokument&#225;ci&#243;\analitika\Analitika%202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mi\Documents\Kl&#225;ri\Timi\k&#246;lts&#233;gvet&#233;s\2014%20k&#246;lts&#233;gvet&#233;s\2014%20elfogadott%20k&#246;lts&#233;gvet&#233;s\2014%20%20&#233;vi%20k&#246;lts&#233;gvet&#233;s_%20T&#225;rsul&#225;s_hullad&#233;k%20v&#233;gle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mi\Documents\Kl&#225;ri\Timi\k&#246;lts&#233;gvet&#233;s\2014%20k&#246;lts&#233;gvet&#233;s\2014%20elfogadott%20k&#246;lts&#233;gvet&#233;s\2014-k&#246;lts&#233;gvet&#233;s%20koncepci&#243;%202014%20j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uházás (2)"/>
      <sheetName val="Dologi kiadás (2)"/>
      <sheetName val="Személyi jellegű kiadások   (2"/>
      <sheetName val="pótlás"/>
      <sheetName val="szolgáltatók szerinti megbontás"/>
      <sheetName val="Költségvetés (2)"/>
      <sheetName val="beszámoló"/>
      <sheetName val="könyvelés szerinti aug"/>
      <sheetName val="Munka2"/>
    </sheetNames>
    <sheetDataSet>
      <sheetData sheetId="0">
        <row r="2">
          <cell r="G2">
            <v>9492307.649629727</v>
          </cell>
        </row>
        <row r="8">
          <cell r="B8">
            <v>17550000</v>
          </cell>
        </row>
        <row r="21">
          <cell r="B21">
            <v>390357000</v>
          </cell>
          <cell r="E21">
            <v>75956375</v>
          </cell>
          <cell r="G21">
            <v>110068575</v>
          </cell>
        </row>
        <row r="25">
          <cell r="G25">
            <v>210707155</v>
          </cell>
        </row>
        <row r="27">
          <cell r="G27">
            <v>13611750</v>
          </cell>
        </row>
        <row r="30">
          <cell r="B30">
            <v>1385945000</v>
          </cell>
          <cell r="C30">
            <v>1316647750</v>
          </cell>
          <cell r="D30">
            <v>69297250</v>
          </cell>
        </row>
        <row r="33">
          <cell r="D33">
            <v>262529834</v>
          </cell>
        </row>
        <row r="52">
          <cell r="B52">
            <v>3788765</v>
          </cell>
        </row>
        <row r="53">
          <cell r="B53">
            <v>36716277</v>
          </cell>
        </row>
      </sheetData>
      <sheetData sheetId="1">
        <row r="12">
          <cell r="C12">
            <v>10853409</v>
          </cell>
        </row>
        <row r="13">
          <cell r="C13">
            <v>2930420.43</v>
          </cell>
        </row>
        <row r="16">
          <cell r="C16">
            <v>480000</v>
          </cell>
        </row>
        <row r="17">
          <cell r="C17">
            <v>129600.00000000001</v>
          </cell>
        </row>
        <row r="23">
          <cell r="C23">
            <v>4539522</v>
          </cell>
        </row>
      </sheetData>
      <sheetData sheetId="2">
        <row r="22">
          <cell r="P22">
            <v>6222400</v>
          </cell>
        </row>
        <row r="27">
          <cell r="P27">
            <v>2456834.0648489315</v>
          </cell>
        </row>
        <row r="31">
          <cell r="P31">
            <v>447384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rások"/>
      <sheetName val="Összegzés"/>
      <sheetName val="Királyszentistván - 2005"/>
      <sheetName val="Királyszentistván - 2006"/>
      <sheetName val="Királyszentistván - 2007"/>
      <sheetName val="Királyszentistván - 2008"/>
      <sheetName val="2006.12.31-ig költségek"/>
      <sheetName val="költség előrejelzés"/>
    </sheetNames>
    <sheetDataSet>
      <sheetData sheetId="4">
        <row r="4">
          <cell r="A4" t="str">
            <v>előkészítésberuházás előkészítésköltség-haszon elemzés</v>
          </cell>
          <cell r="Y4">
            <v>300000</v>
          </cell>
        </row>
        <row r="5">
          <cell r="A5" t="str">
            <v>előkészítésberuházás előkészítéspályázat készítés</v>
          </cell>
          <cell r="Y5">
            <v>348030</v>
          </cell>
        </row>
        <row r="6">
          <cell r="A6" t="str">
            <v>megvalósításegyéb ráfordítások</v>
          </cell>
          <cell r="Y6">
            <v>172000</v>
          </cell>
        </row>
        <row r="7">
          <cell r="A7" t="str">
            <v>megvalósításel nem számolható költségépítési engedély</v>
          </cell>
          <cell r="Y7">
            <v>22500</v>
          </cell>
        </row>
        <row r="8">
          <cell r="A8" t="str">
            <v>megvalósításel nem számolható költségépítési engedély</v>
          </cell>
          <cell r="Y8">
            <v>30000</v>
          </cell>
        </row>
        <row r="9">
          <cell r="A9" t="str">
            <v>megvalósításel nem számolható költségépítési engedély</v>
          </cell>
          <cell r="Y9">
            <v>30000</v>
          </cell>
        </row>
        <row r="10">
          <cell r="A10" t="str">
            <v>megvalósításel nem számolható költségépítési engedély</v>
          </cell>
          <cell r="Y10">
            <v>30000</v>
          </cell>
        </row>
        <row r="11">
          <cell r="A11" t="str">
            <v>megvalósításel nem számolható költségépítési engedély</v>
          </cell>
          <cell r="Y11">
            <v>60000</v>
          </cell>
        </row>
        <row r="12">
          <cell r="A12" t="str">
            <v>megvalósításel nem számolható költségépítési engedély</v>
          </cell>
          <cell r="Y12">
            <v>165000</v>
          </cell>
        </row>
        <row r="13">
          <cell r="A13" t="str">
            <v>megvalósításel nem számolható költségépítési engedély</v>
          </cell>
          <cell r="Y13">
            <v>105000</v>
          </cell>
        </row>
        <row r="14">
          <cell r="A14" t="str">
            <v>megvalósításel nem számolható költségépítési engedély</v>
          </cell>
          <cell r="Y14">
            <v>40000</v>
          </cell>
        </row>
        <row r="15">
          <cell r="A15" t="str">
            <v>megvalósításel nem számolható költségépítési engedély</v>
          </cell>
          <cell r="Y15">
            <v>4000</v>
          </cell>
        </row>
        <row r="16">
          <cell r="A16" t="str">
            <v>megvalósításel nem számolható költségépítési engedély</v>
          </cell>
          <cell r="Y16">
            <v>3000</v>
          </cell>
        </row>
        <row r="17">
          <cell r="A17" t="str">
            <v>megvalósításel nem számolható költségépítési engedély</v>
          </cell>
          <cell r="Y17">
            <v>16000</v>
          </cell>
        </row>
        <row r="18">
          <cell r="A18" t="str">
            <v>megvalósításel nem számolható költségépítési engedély</v>
          </cell>
          <cell r="Y18">
            <v>6000</v>
          </cell>
        </row>
        <row r="19">
          <cell r="A19" t="str">
            <v>megvalósításel nem számolható költségépítési engedély</v>
          </cell>
          <cell r="Y19">
            <v>100000</v>
          </cell>
        </row>
        <row r="20">
          <cell r="A20" t="str">
            <v>megvalósításel nem számolható költségkörnyezetvédelmi engedélyezés</v>
          </cell>
          <cell r="Y20">
            <v>9000</v>
          </cell>
        </row>
        <row r="21">
          <cell r="A21" t="str">
            <v>megvalósításel nem számolható költségkörnyezetvédelmi engedélyezés</v>
          </cell>
          <cell r="Y21">
            <v>1500000</v>
          </cell>
        </row>
        <row r="22">
          <cell r="A22" t="str">
            <v>megvalósításel nem számolható költségkörnyezetvédelmi engedélyezés</v>
          </cell>
          <cell r="Y22">
            <v>8200000</v>
          </cell>
        </row>
        <row r="23">
          <cell r="A23" t="str">
            <v>megvalósításel nem számolható költségprojektmenedzsmentkönyvvizsgáló</v>
          </cell>
          <cell r="Y23">
            <v>60000</v>
          </cell>
        </row>
        <row r="24">
          <cell r="A24" t="str">
            <v>megvalósításel nem számolható költségprojektmenedzsmentkönyvvizsgáló</v>
          </cell>
          <cell r="Y24">
            <v>60000</v>
          </cell>
        </row>
        <row r="25">
          <cell r="A25" t="str">
            <v>megvalósításel nem számolható költségprojektmenedzsmentkönyvvizsgáló</v>
          </cell>
          <cell r="Y25">
            <v>60000</v>
          </cell>
        </row>
        <row r="26">
          <cell r="A26" t="str">
            <v>megvalósításel nem számolható költségprojektmenedzsmentközbeszerzési eljárás</v>
          </cell>
          <cell r="Y26">
            <v>22000</v>
          </cell>
        </row>
        <row r="27">
          <cell r="A27" t="str">
            <v>megvalósításel nem számolható költségprojektmenedzsmentközbeszerzési eljárás</v>
          </cell>
          <cell r="Y27">
            <v>56000</v>
          </cell>
        </row>
        <row r="28">
          <cell r="A28" t="str">
            <v>megvalósításel nem számolható költségprojektmenedzsmentközbeszerzési eljárás</v>
          </cell>
          <cell r="Y28">
            <v>72000</v>
          </cell>
        </row>
        <row r="29">
          <cell r="A29" t="str">
            <v>megvalósításel nem számolható költségprojektmenedzsmentközbeszerzési eljárás</v>
          </cell>
          <cell r="Y29">
            <v>92000</v>
          </cell>
        </row>
        <row r="30">
          <cell r="A30" t="str">
            <v>megvalósításel nem számolható költségprojektmenedzsmentközbeszerzési eljárás</v>
          </cell>
          <cell r="Y30">
            <v>400000</v>
          </cell>
        </row>
        <row r="31">
          <cell r="A31" t="str">
            <v>megvalósításel nem számolható költségprojektmenedzsmentközbeszerzési eljárás</v>
          </cell>
          <cell r="Y31">
            <v>20000</v>
          </cell>
        </row>
        <row r="32">
          <cell r="A32" t="str">
            <v>megvalósításel nem számolható költségprojektmenedzsmentközbeszerzési eljárás</v>
          </cell>
          <cell r="Y32">
            <v>48000</v>
          </cell>
        </row>
        <row r="33">
          <cell r="A33" t="str">
            <v>megvalósításel nem számolható költségprojektmenedzsmentközbeszerzési eljárás</v>
          </cell>
          <cell r="Y33">
            <v>950000</v>
          </cell>
        </row>
        <row r="34">
          <cell r="A34" t="str">
            <v>megvalósításel nem számolható költségprojektmenedzsmentműködési költségek</v>
          </cell>
          <cell r="Y34">
            <v>1750</v>
          </cell>
        </row>
        <row r="35">
          <cell r="A35" t="str">
            <v>megvalósításel nem számolható költségprojektmenedzsmentműködési költségek</v>
          </cell>
          <cell r="Y35">
            <v>109522</v>
          </cell>
        </row>
        <row r="36">
          <cell r="A36" t="str">
            <v>megvalósításel nem számolható költségprojektmenedzsmentműködési költségek</v>
          </cell>
          <cell r="Y36">
            <v>9520</v>
          </cell>
        </row>
        <row r="37">
          <cell r="A37" t="str">
            <v>megvalósításel nem számolható költségprojektmenedzsmentműködési költségek</v>
          </cell>
          <cell r="Y37">
            <v>142</v>
          </cell>
        </row>
        <row r="38">
          <cell r="A38" t="str">
            <v>megvalósításel nem számolható költségprojektmenedzsmentműködési költségek</v>
          </cell>
          <cell r="Y38">
            <v>3000</v>
          </cell>
        </row>
        <row r="39">
          <cell r="A39" t="str">
            <v>megvalósításel nem számolható költségprojektmenedzsmentműködési költségek</v>
          </cell>
          <cell r="Y39">
            <v>5646</v>
          </cell>
        </row>
        <row r="40">
          <cell r="A40" t="str">
            <v>megvalósításel nem számolható költségprojektmenedzsmentműködési költségek</v>
          </cell>
          <cell r="Y40">
            <v>1712</v>
          </cell>
        </row>
        <row r="41">
          <cell r="A41" t="str">
            <v>megvalósításel nem számolható költségprojektmenedzsmentműködési költségek</v>
          </cell>
          <cell r="Y41">
            <v>8290</v>
          </cell>
        </row>
        <row r="42">
          <cell r="A42" t="str">
            <v>megvalósításel nem számolható költségprojektmenedzsmentműködési költségek</v>
          </cell>
          <cell r="Y42">
            <v>3320</v>
          </cell>
        </row>
        <row r="43">
          <cell r="A43" t="str">
            <v>megvalósításel nem számolható költségprojektmenedzsmentműködési költségek</v>
          </cell>
          <cell r="Y43">
            <v>3723</v>
          </cell>
        </row>
        <row r="44">
          <cell r="A44" t="str">
            <v>megvalósításel nem számolható költségprojektmenedzsmentműködési költségek</v>
          </cell>
          <cell r="Y44">
            <v>5800</v>
          </cell>
        </row>
        <row r="45">
          <cell r="A45" t="str">
            <v>megvalósításel nem számolható költségprojektmenedzsmentműködési költségek</v>
          </cell>
          <cell r="Y45">
            <v>9380</v>
          </cell>
        </row>
        <row r="46">
          <cell r="A46" t="str">
            <v>megvalósításel nem számolható költségprojektmenedzsmentműködési költségek</v>
          </cell>
          <cell r="Y46">
            <v>2875</v>
          </cell>
        </row>
        <row r="47">
          <cell r="A47" t="str">
            <v>megvalósításel nem számolható költségprojektmenedzsmentműködési költségek</v>
          </cell>
          <cell r="Y47">
            <v>2917</v>
          </cell>
        </row>
        <row r="48">
          <cell r="A48" t="str">
            <v>megvalósításel nem számolható költségprojektmenedzsmentműködési költségek</v>
          </cell>
          <cell r="Y48">
            <v>1317</v>
          </cell>
        </row>
        <row r="49">
          <cell r="A49" t="str">
            <v>megvalósításel nem számolható költségprojektmenedzsmentműködési költségek</v>
          </cell>
          <cell r="Y49">
            <v>109522</v>
          </cell>
        </row>
        <row r="50">
          <cell r="A50" t="str">
            <v>megvalósításel nem számolható költségprojektmenedzsmentműködési költségek</v>
          </cell>
          <cell r="Y50">
            <v>9520</v>
          </cell>
        </row>
        <row r="51">
          <cell r="A51" t="str">
            <v>megvalósításel nem számolható költségprojektmenedzsmentműködési költségek</v>
          </cell>
          <cell r="Y51">
            <v>26472</v>
          </cell>
        </row>
        <row r="52">
          <cell r="A52" t="str">
            <v>megvalósításel nem számolható költségprojektmenedzsmentműködési költségek</v>
          </cell>
          <cell r="Y52">
            <v>3000</v>
          </cell>
        </row>
        <row r="53">
          <cell r="A53" t="str">
            <v>megvalósításel nem számolható költségprojektmenedzsmentműködési költségek</v>
          </cell>
          <cell r="Y53">
            <v>5505</v>
          </cell>
        </row>
        <row r="54">
          <cell r="A54" t="str">
            <v>megvalósításel nem számolható költségprojektmenedzsmentműködési költségek</v>
          </cell>
          <cell r="Y54">
            <v>4540</v>
          </cell>
        </row>
        <row r="55">
          <cell r="A55" t="str">
            <v>megvalósításel nem számolható költségprojektmenedzsmentműködési költségek</v>
          </cell>
          <cell r="Y55">
            <v>-958</v>
          </cell>
        </row>
        <row r="56">
          <cell r="A56" t="str">
            <v>megvalósításel nem számolható költségprojektmenedzsmentműködési költségek</v>
          </cell>
          <cell r="Y56">
            <v>7177</v>
          </cell>
        </row>
        <row r="57">
          <cell r="A57" t="str">
            <v>megvalósításel nem számolható költségprojektmenedzsmentműködési költségek</v>
          </cell>
          <cell r="Y57">
            <v>4350</v>
          </cell>
        </row>
        <row r="58">
          <cell r="A58" t="str">
            <v>megvalósításel nem számolható költségprojektmenedzsmentműködési költségek</v>
          </cell>
          <cell r="Y58">
            <v>5700</v>
          </cell>
        </row>
        <row r="59">
          <cell r="A59" t="str">
            <v>megvalósításel nem számolható költségprojektmenedzsmentműködési költségek</v>
          </cell>
          <cell r="Y59">
            <v>3320</v>
          </cell>
        </row>
        <row r="60">
          <cell r="A60" t="str">
            <v>megvalósításel nem számolható költségprojektmenedzsmentműködési költségek</v>
          </cell>
          <cell r="Y60">
            <v>5534</v>
          </cell>
        </row>
        <row r="61">
          <cell r="A61" t="str">
            <v>megvalósításel nem számolható költségprojektmenedzsmentműködési költségek</v>
          </cell>
          <cell r="Y61">
            <v>10700</v>
          </cell>
        </row>
        <row r="62">
          <cell r="A62" t="str">
            <v>megvalósításel nem számolható költségprojektmenedzsmentműködési költségek</v>
          </cell>
          <cell r="Y62">
            <v>11235</v>
          </cell>
        </row>
        <row r="63">
          <cell r="A63" t="str">
            <v>megvalósításel nem számolható költségprojektmenedzsmentműködési költségek</v>
          </cell>
          <cell r="Y63">
            <v>12042</v>
          </cell>
        </row>
        <row r="64">
          <cell r="A64" t="str">
            <v>megvalósításel nem számolható költségprojektmenedzsmentműködési költségek</v>
          </cell>
          <cell r="Y64">
            <v>2715</v>
          </cell>
        </row>
        <row r="65">
          <cell r="A65" t="str">
            <v>megvalósításel nem számolható költségprojektmenedzsmentműködési költségek</v>
          </cell>
          <cell r="Y65">
            <v>94410</v>
          </cell>
        </row>
        <row r="66">
          <cell r="A66" t="str">
            <v>megvalósításel nem számolható költségprojektmenedzsmentműködési költségek</v>
          </cell>
          <cell r="Y66">
            <v>9520</v>
          </cell>
        </row>
        <row r="67">
          <cell r="A67" t="str">
            <v>megvalósításel nem számolható költségprojektmenedzsmentműködési költségek</v>
          </cell>
          <cell r="Y67">
            <v>18000</v>
          </cell>
        </row>
        <row r="68">
          <cell r="A68" t="str">
            <v>megvalósításel nem számolható költségprojektmenedzsmentműködési költségek</v>
          </cell>
          <cell r="Y68">
            <v>7563</v>
          </cell>
        </row>
        <row r="69">
          <cell r="A69" t="str">
            <v>megvalósításel nem számolható költségprojektmenedzsmentműködési költségek</v>
          </cell>
          <cell r="Y69">
            <v>5681</v>
          </cell>
        </row>
        <row r="70">
          <cell r="A70" t="str">
            <v>megvalósításel nem számolható költségprojektmenedzsmentműködési költségek</v>
          </cell>
          <cell r="Y70">
            <v>-1137</v>
          </cell>
        </row>
        <row r="71">
          <cell r="A71" t="str">
            <v>megvalósításel nem számolható költségprojektmenedzsmentműködési költségek</v>
          </cell>
          <cell r="Y71">
            <v>3300</v>
          </cell>
        </row>
        <row r="72">
          <cell r="A72" t="str">
            <v>megvalósításel nem számolható költségprojektmenedzsmentműködési költségek</v>
          </cell>
          <cell r="Y72">
            <v>4709</v>
          </cell>
        </row>
        <row r="73">
          <cell r="A73" t="str">
            <v>megvalósításel nem számolható költségprojektmenedzsmentműködési költségek</v>
          </cell>
          <cell r="Y73">
            <v>3320</v>
          </cell>
        </row>
        <row r="74">
          <cell r="A74" t="str">
            <v>megvalósításel nem számolható költségprojektmenedzsmentműködési költségek</v>
          </cell>
          <cell r="Y74">
            <v>4010</v>
          </cell>
        </row>
        <row r="75">
          <cell r="A75" t="str">
            <v>megvalósításel nem számolható költségprojektmenedzsmentműködési költségek</v>
          </cell>
          <cell r="Y75">
            <v>1062143</v>
          </cell>
        </row>
        <row r="76">
          <cell r="A76" t="str">
            <v>megvalósításel nem számolható költségprojektmenedzsmentműködési költségek</v>
          </cell>
          <cell r="Y76">
            <v>6542</v>
          </cell>
        </row>
        <row r="77">
          <cell r="A77" t="str">
            <v>megvalósításel nem számolható költségprojektmenedzsmentműködési költségek</v>
          </cell>
          <cell r="Y77">
            <v>6000</v>
          </cell>
        </row>
        <row r="78">
          <cell r="A78" t="str">
            <v>megvalósításel nem számolható költségprojektmenedzsmentműködési költségek</v>
          </cell>
          <cell r="Y78">
            <v>79297</v>
          </cell>
        </row>
        <row r="79">
          <cell r="A79" t="str">
            <v>megvalósításel nem számolható költségprojektmenedzsmentműködési költségek</v>
          </cell>
          <cell r="Y79">
            <v>9520</v>
          </cell>
        </row>
        <row r="80">
          <cell r="A80" t="str">
            <v>megvalósításel nem számolható költségprojektmenedzsmentműködési költségek</v>
          </cell>
          <cell r="Y80">
            <v>3403</v>
          </cell>
        </row>
        <row r="81">
          <cell r="A81" t="str">
            <v>megvalósításel nem számolható költségprojektmenedzsmentműködési költségek</v>
          </cell>
          <cell r="Y81">
            <v>5661</v>
          </cell>
        </row>
        <row r="82">
          <cell r="A82" t="str">
            <v>megvalósításel nem számolható költségprojektmenedzsmentműködési költségek</v>
          </cell>
          <cell r="Y82">
            <v>11225</v>
          </cell>
        </row>
        <row r="83">
          <cell r="A83" t="str">
            <v>megvalósításel nem számolható költségprojektmenedzsmentműködési költségek</v>
          </cell>
          <cell r="Y83">
            <v>663900</v>
          </cell>
        </row>
        <row r="84">
          <cell r="A84" t="str">
            <v>megvalósításel nem számolható költségprojektmenedzsmentműködési költségek</v>
          </cell>
          <cell r="Y84">
            <v>2764</v>
          </cell>
        </row>
        <row r="85">
          <cell r="A85" t="str">
            <v>megvalósításel nem számolható költségprojektmenedzsmentműködési költségek</v>
          </cell>
          <cell r="Y85">
            <v>3301</v>
          </cell>
        </row>
        <row r="86">
          <cell r="A86" t="str">
            <v>megvalósításel nem számolható költségprojektmenedzsmentműködési költségek</v>
          </cell>
          <cell r="Y86">
            <v>5400</v>
          </cell>
        </row>
        <row r="87">
          <cell r="A87" t="str">
            <v>megvalósításel nem számolható költségprojektmenedzsmentműködési költségek</v>
          </cell>
          <cell r="Y87">
            <v>6000</v>
          </cell>
        </row>
        <row r="88">
          <cell r="A88" t="str">
            <v>megvalósításel nem számolható költségprojektmenedzsmentműködési költségek</v>
          </cell>
          <cell r="Y88">
            <v>4010</v>
          </cell>
        </row>
        <row r="89">
          <cell r="A89" t="str">
            <v>megvalósításel nem számolható költségprojektmenedzsmentműködési költségek</v>
          </cell>
          <cell r="Y89">
            <v>3320</v>
          </cell>
        </row>
        <row r="90">
          <cell r="A90" t="str">
            <v>megvalósításel nem számolható költségprojektmenedzsmentműködési költségek</v>
          </cell>
          <cell r="Y90">
            <v>12198</v>
          </cell>
        </row>
        <row r="91">
          <cell r="A91" t="str">
            <v>megvalósításel nem számolható költségprojektmenedzsmentműködési költségek</v>
          </cell>
          <cell r="Y91">
            <v>79297</v>
          </cell>
        </row>
        <row r="92">
          <cell r="A92" t="str">
            <v>megvalósításel nem számolható költségprojektmenedzsmentműködési költségek</v>
          </cell>
          <cell r="Y92">
            <v>9520</v>
          </cell>
        </row>
        <row r="93">
          <cell r="A93" t="str">
            <v>megvalósításel nem számolható költségprojektmenedzsmentműködési költségek</v>
          </cell>
          <cell r="Y93">
            <v>3829</v>
          </cell>
        </row>
        <row r="94">
          <cell r="A94" t="str">
            <v>megvalósításel nem számolható költségprojektmenedzsmentműködési költségek</v>
          </cell>
          <cell r="Y94">
            <v>3351</v>
          </cell>
        </row>
        <row r="95">
          <cell r="A95" t="str">
            <v>megvalósításel nem számolható költségprojektmenedzsmentműködési költségek</v>
          </cell>
          <cell r="Y95">
            <v>1850</v>
          </cell>
        </row>
        <row r="96">
          <cell r="A96" t="str">
            <v>megvalósításel nem számolható költségprojektmenedzsmentműködési költségek</v>
          </cell>
          <cell r="Y96">
            <v>663900</v>
          </cell>
        </row>
        <row r="97">
          <cell r="A97" t="str">
            <v>megvalósításel nem számolható költségprojektmenedzsmentműködési költségek</v>
          </cell>
          <cell r="Y97">
            <v>8156</v>
          </cell>
        </row>
        <row r="98">
          <cell r="A98" t="str">
            <v>megvalósításel nem számolható költségprojektmenedzsmentműködési költségek</v>
          </cell>
          <cell r="Y98">
            <v>1775</v>
          </cell>
        </row>
        <row r="99">
          <cell r="A99" t="str">
            <v>megvalósításel nem számolható költségprojektmenedzsmentműködési költségek</v>
          </cell>
          <cell r="Y99">
            <v>6617</v>
          </cell>
        </row>
        <row r="100">
          <cell r="A100" t="str">
            <v>megvalósításel nem számolható költségprojektmenedzsmentműködési költségek</v>
          </cell>
          <cell r="Y100">
            <v>5400</v>
          </cell>
        </row>
        <row r="101">
          <cell r="A101" t="str">
            <v>megvalósításel nem számolható költségprojektmenedzsmentműködési költségek</v>
          </cell>
          <cell r="Y101">
            <v>385020</v>
          </cell>
        </row>
        <row r="102">
          <cell r="A102" t="str">
            <v>megvalósításel nem számolható költségprojektmenedzsmentműködési költségek</v>
          </cell>
          <cell r="Y102">
            <v>4010</v>
          </cell>
        </row>
        <row r="103">
          <cell r="A103" t="str">
            <v>megvalósításel nem számolható költségprojektmenedzsmentműködési költségek</v>
          </cell>
          <cell r="Y103">
            <v>3320</v>
          </cell>
        </row>
        <row r="104">
          <cell r="A104" t="str">
            <v>megvalósításel nem számolható költségprojektmenedzsmentműködési költségek</v>
          </cell>
          <cell r="Y104">
            <v>6000</v>
          </cell>
        </row>
        <row r="105">
          <cell r="A105" t="str">
            <v>megvalósításel nem számolható költségprojektmenedzsmentműködési költségek</v>
          </cell>
          <cell r="Y105">
            <v>79297</v>
          </cell>
        </row>
        <row r="106">
          <cell r="A106" t="str">
            <v>megvalósításel nem számolható költségprojektmenedzsmentműködési költségek</v>
          </cell>
          <cell r="Y106">
            <v>13542</v>
          </cell>
        </row>
        <row r="107">
          <cell r="A107" t="str">
            <v>megvalósításel nem számolható költségprojektmenedzsmentműködési költségek</v>
          </cell>
          <cell r="Y107">
            <v>6900</v>
          </cell>
        </row>
        <row r="108">
          <cell r="A108" t="str">
            <v>megvalósításel nem számolható költségprojektmenedzsmentműködési költségek</v>
          </cell>
          <cell r="Y108">
            <v>400000</v>
          </cell>
        </row>
        <row r="109">
          <cell r="A109" t="str">
            <v>megvalósításel nem számolható költségprojektmenedzsmentműködési költségek</v>
          </cell>
          <cell r="Y109">
            <v>3250</v>
          </cell>
        </row>
        <row r="110">
          <cell r="A110" t="str">
            <v>megvalósításel nem számolható költségprojektmenedzsmentműködési költségek</v>
          </cell>
          <cell r="Y110">
            <v>5400</v>
          </cell>
        </row>
        <row r="111">
          <cell r="A111" t="str">
            <v>megvalósításel nem számolható költségprojektmenedzsmentműködési költségek</v>
          </cell>
          <cell r="Y111">
            <v>5200</v>
          </cell>
        </row>
        <row r="112">
          <cell r="A112" t="str">
            <v>megvalósításel nem számolható költségprojektmenedzsmentműködési költségek</v>
          </cell>
          <cell r="Y112">
            <v>13026</v>
          </cell>
        </row>
        <row r="113">
          <cell r="A113" t="str">
            <v>megvalósításel nem számolható költségprojektmenedzsmentműködési költségek</v>
          </cell>
          <cell r="Y113">
            <v>15620</v>
          </cell>
        </row>
        <row r="114">
          <cell r="A114" t="str">
            <v>megvalósításel nem számolható költségprojektmenedzsmentműködési költségek</v>
          </cell>
          <cell r="Y114">
            <v>4010</v>
          </cell>
        </row>
        <row r="115">
          <cell r="A115" t="str">
            <v>megvalósításel nem számolható költségprojektmenedzsmentműködési költségek</v>
          </cell>
          <cell r="Y115">
            <v>3301</v>
          </cell>
        </row>
        <row r="116">
          <cell r="A116" t="str">
            <v>megvalósításel nem számolható költségprojektmenedzsmentműködési költségek</v>
          </cell>
          <cell r="Y116">
            <v>725760</v>
          </cell>
        </row>
        <row r="117">
          <cell r="A117" t="str">
            <v>megvalósításel nem számolható költségprojektmenedzsmentműködési költségek</v>
          </cell>
          <cell r="Y117">
            <v>3320</v>
          </cell>
        </row>
        <row r="118">
          <cell r="A118" t="str">
            <v>megvalósításel nem számolható költségprojektmenedzsmentműködési költségek</v>
          </cell>
          <cell r="Y118">
            <v>2875</v>
          </cell>
        </row>
        <row r="119">
          <cell r="A119" t="str">
            <v>megvalósításel nem számolható költségprojektmenedzsmentműködési költségek</v>
          </cell>
          <cell r="Y119">
            <v>6000</v>
          </cell>
        </row>
        <row r="120">
          <cell r="A120" t="str">
            <v>megvalósításel nem számolható költségprojektmenedzsmentműködési költségek</v>
          </cell>
          <cell r="Y120">
            <v>7408</v>
          </cell>
        </row>
        <row r="121">
          <cell r="A121" t="str">
            <v>megvalósításel nem számolható költségprojektmenedzsmentműködési költségek</v>
          </cell>
          <cell r="Y121">
            <v>79297</v>
          </cell>
        </row>
        <row r="122">
          <cell r="A122" t="str">
            <v>megvalósításel nem számolható költségprojektmenedzsmentműködési költségek</v>
          </cell>
          <cell r="Y122">
            <v>6000</v>
          </cell>
        </row>
        <row r="123">
          <cell r="A123" t="str">
            <v>megvalósításel nem számolható költségprojektmenedzsmentműködési költségek</v>
          </cell>
          <cell r="Y123">
            <v>3300</v>
          </cell>
        </row>
        <row r="124">
          <cell r="A124" t="str">
            <v>megvalósításel nem számolható költségprojektmenedzsmentműködési költségek</v>
          </cell>
          <cell r="Y124">
            <v>4798</v>
          </cell>
        </row>
        <row r="125">
          <cell r="A125" t="str">
            <v>megvalósításel nem számolható költségprojektmenedzsmentműködési költségek</v>
          </cell>
          <cell r="Y125">
            <v>741030</v>
          </cell>
        </row>
        <row r="126">
          <cell r="A126" t="str">
            <v>megvalósításel nem számolható költségprojektmenedzsmentműködési költségek</v>
          </cell>
          <cell r="Y126">
            <v>17550</v>
          </cell>
        </row>
        <row r="127">
          <cell r="A127" t="str">
            <v>megvalósításel nem számolható költségprojektmenedzsmentműködési költségek</v>
          </cell>
          <cell r="Y127">
            <v>7740</v>
          </cell>
        </row>
        <row r="128">
          <cell r="A128" t="str">
            <v>megvalósításel nem számolható költségprojektmenedzsmentműködési költségek</v>
          </cell>
          <cell r="Y128">
            <v>6200</v>
          </cell>
        </row>
        <row r="129">
          <cell r="A129" t="str">
            <v>megvalósításel nem számolható költségprojektmenedzsmentműködési költségek</v>
          </cell>
          <cell r="Y129">
            <v>10501</v>
          </cell>
        </row>
        <row r="130">
          <cell r="A130" t="str">
            <v>megvalósításel nem számolható költségprojektmenedzsmentműködési költségek</v>
          </cell>
          <cell r="Y130">
            <v>4010</v>
          </cell>
        </row>
        <row r="131">
          <cell r="A131" t="str">
            <v>megvalósításel nem számolható költségprojektmenedzsmentműködési költségek</v>
          </cell>
          <cell r="Y131">
            <v>12544</v>
          </cell>
        </row>
        <row r="132">
          <cell r="A132" t="str">
            <v>megvalósításel nem számolható költségprojektmenedzsmentműködési költségek</v>
          </cell>
          <cell r="Y132">
            <v>11000</v>
          </cell>
        </row>
        <row r="133">
          <cell r="A133" t="str">
            <v>megvalósításel nem számolható költségprojektmenedzsmentműködési költségek</v>
          </cell>
          <cell r="Y133">
            <v>6000</v>
          </cell>
        </row>
        <row r="134">
          <cell r="A134" t="str">
            <v>megvalósításel nem számolható költségprojektmenedzsmentműködési költségek</v>
          </cell>
          <cell r="Y134">
            <v>3300</v>
          </cell>
        </row>
        <row r="135">
          <cell r="A135" t="str">
            <v>megvalósításel nem számolható költségprojektmenedzsmentműködési költségek</v>
          </cell>
          <cell r="Y135">
            <v>990</v>
          </cell>
        </row>
        <row r="136">
          <cell r="A136" t="str">
            <v>megvalósításel nem számolható költségprojektmenedzsmentműködési költségek</v>
          </cell>
          <cell r="Y136">
            <v>6949</v>
          </cell>
        </row>
        <row r="137">
          <cell r="A137" t="str">
            <v>megvalósításel nem számolható költségprojektmenedzsmentműködési költségek</v>
          </cell>
          <cell r="Y137">
            <v>79297</v>
          </cell>
        </row>
        <row r="138">
          <cell r="A138" t="str">
            <v>megvalósításel nem számolható költségprojektmenedzsmentműködési költségek</v>
          </cell>
          <cell r="Y138">
            <v>6000</v>
          </cell>
        </row>
        <row r="139">
          <cell r="A139" t="str">
            <v>megvalósításel nem számolható költségprojektmenedzsmentműködési költségek</v>
          </cell>
          <cell r="Y139">
            <v>1067</v>
          </cell>
        </row>
        <row r="140">
          <cell r="A140" t="str">
            <v>megvalósításel nem számolható költségprojektmenedzsmentműködési költségek</v>
          </cell>
          <cell r="Y140">
            <v>2445</v>
          </cell>
        </row>
        <row r="141">
          <cell r="A141" t="str">
            <v>megvalósításel nem számolható költségprojektmenedzsmentműködési költségek</v>
          </cell>
          <cell r="Y141">
            <v>1446</v>
          </cell>
        </row>
        <row r="142">
          <cell r="A142" t="str">
            <v>megvalósításel nem számolható költségprojektmenedzsmentműködési költségek</v>
          </cell>
          <cell r="Y142">
            <v>3675</v>
          </cell>
        </row>
        <row r="143">
          <cell r="A143" t="str">
            <v>megvalósításel nem számolható költségprojektmenedzsmentműködési költségek</v>
          </cell>
          <cell r="Y143">
            <v>2055</v>
          </cell>
        </row>
        <row r="144">
          <cell r="A144" t="str">
            <v>megvalósításel nem számolható költségprojektmenedzsmentműködési költségek</v>
          </cell>
          <cell r="Y144">
            <v>3320</v>
          </cell>
        </row>
        <row r="145">
          <cell r="A145" t="str">
            <v>megvalósításel nem számolható költségprojektmenedzsmentműködési költségek</v>
          </cell>
          <cell r="Y145">
            <v>3320</v>
          </cell>
        </row>
        <row r="146">
          <cell r="A146" t="str">
            <v>megvalósításel nem számolható költségprojektmenedzsmentműködési költségek</v>
          </cell>
          <cell r="Y146">
            <v>741030</v>
          </cell>
        </row>
        <row r="147">
          <cell r="A147" t="str">
            <v>megvalósításel nem számolható költségprojektmenedzsmentműködési költségek</v>
          </cell>
          <cell r="Y147">
            <v>4010</v>
          </cell>
        </row>
        <row r="148">
          <cell r="A148" t="str">
            <v>megvalósításel nem számolható költségprojektmenedzsmentműködési költségek</v>
          </cell>
          <cell r="Y148">
            <v>6000</v>
          </cell>
        </row>
        <row r="149">
          <cell r="A149" t="str">
            <v>megvalósításel nem számolható költségprojektmenedzsmentműködési költségek</v>
          </cell>
          <cell r="Y149">
            <v>6475</v>
          </cell>
        </row>
        <row r="150">
          <cell r="A150" t="str">
            <v>megvalósításel nem számolható költségprojektmenedzsmentműködési költségek</v>
          </cell>
          <cell r="Y150">
            <v>32467</v>
          </cell>
        </row>
        <row r="151">
          <cell r="A151" t="str">
            <v>megvalósításel nem számolható költségprojektmenedzsmentműködési költségek</v>
          </cell>
          <cell r="Y151">
            <v>4000</v>
          </cell>
        </row>
        <row r="152">
          <cell r="A152" t="str">
            <v>megvalósításel nem számolható költségprojektmenedzsmentműködési költségek</v>
          </cell>
          <cell r="Y152">
            <v>5580</v>
          </cell>
        </row>
        <row r="153">
          <cell r="A153" t="str">
            <v>megvalósításel nem számolható költségprojektmenedzsmentműködési költségek</v>
          </cell>
          <cell r="Y153">
            <v>1292</v>
          </cell>
        </row>
        <row r="154">
          <cell r="A154" t="str">
            <v>megvalósításel nem számolható költségprojektmenedzsmentműködési költségek</v>
          </cell>
          <cell r="Y154">
            <v>483</v>
          </cell>
        </row>
        <row r="155">
          <cell r="A155" t="str">
            <v>megvalósításel nem számolható költségprojektmenedzsmentműködési költségek</v>
          </cell>
          <cell r="Y155">
            <v>397</v>
          </cell>
        </row>
        <row r="156">
          <cell r="A156" t="str">
            <v>megvalósításel nem számolható költségprojektmenedzsmentműködési költségek</v>
          </cell>
          <cell r="Y156">
            <v>7177</v>
          </cell>
        </row>
        <row r="157">
          <cell r="A157" t="str">
            <v>megvalósításel nem számolható költségprojektmenedzsmentműködési költségek</v>
          </cell>
          <cell r="Y157">
            <v>94410</v>
          </cell>
        </row>
        <row r="158">
          <cell r="A158" t="str">
            <v>megvalósításel nem számolható költségprojektmenedzsmentműködési költségek</v>
          </cell>
          <cell r="Y158">
            <v>6000</v>
          </cell>
        </row>
        <row r="159">
          <cell r="A159" t="str">
            <v>megvalósításel nem számolható költségprojektmenedzsmentműködési költségek</v>
          </cell>
          <cell r="Y159">
            <v>727700</v>
          </cell>
        </row>
        <row r="160">
          <cell r="A160" t="str">
            <v>megvalósításel nem számolható költségprojektmenedzsmentműködési költségek</v>
          </cell>
          <cell r="Y160">
            <v>3494</v>
          </cell>
        </row>
        <row r="161">
          <cell r="A161" t="str">
            <v>megvalósításel nem számolható költségprojektmenedzsmentműködési költségek</v>
          </cell>
          <cell r="Y161">
            <v>4010</v>
          </cell>
        </row>
        <row r="162">
          <cell r="A162" t="str">
            <v>megvalósításel nem számolható költségprojektmenedzsmentműködési költségek</v>
          </cell>
          <cell r="Y162">
            <v>6000</v>
          </cell>
        </row>
        <row r="163">
          <cell r="A163" t="str">
            <v>megvalósításel nem számolható költségprojektmenedzsmentműködési költségek</v>
          </cell>
          <cell r="Y163">
            <v>6400</v>
          </cell>
        </row>
        <row r="164">
          <cell r="A164" t="str">
            <v>megvalósításel nem számolható költségprojektmenedzsmentműködési költségek</v>
          </cell>
          <cell r="Y164">
            <v>8620</v>
          </cell>
        </row>
        <row r="165">
          <cell r="A165" t="str">
            <v>megvalósításel nem számolható költségprojektmenedzsmentműködési költségek</v>
          </cell>
          <cell r="Y165">
            <v>4010</v>
          </cell>
        </row>
        <row r="166">
          <cell r="A166" t="str">
            <v>megvalósításel nem számolható költségprojektmenedzsmentműködési költségek</v>
          </cell>
          <cell r="Y166">
            <v>3299</v>
          </cell>
        </row>
        <row r="167">
          <cell r="A167" t="str">
            <v>megvalósításel nem számolható költségprojektmenedzsmentműködési költségek</v>
          </cell>
          <cell r="Y167">
            <v>109522</v>
          </cell>
        </row>
        <row r="168">
          <cell r="A168" t="str">
            <v>megvalósításel nem számolható költségprojektmenedzsmentműködési költségek</v>
          </cell>
          <cell r="Y168">
            <v>6000</v>
          </cell>
        </row>
        <row r="169">
          <cell r="A169" t="str">
            <v>megvalósításel nem számolható költségprojektmenedzsmentműködési költségek</v>
          </cell>
          <cell r="Y169">
            <v>10929</v>
          </cell>
        </row>
        <row r="170">
          <cell r="A170" t="str">
            <v>megvalósításel nem számolható költségprojektmenedzsmentműködési költségek</v>
          </cell>
          <cell r="Y170">
            <v>741030</v>
          </cell>
        </row>
        <row r="171">
          <cell r="A171" t="str">
            <v>megvalósításel nem számolható költségprojektmenedzsmentműködési költségek</v>
          </cell>
          <cell r="Y171">
            <v>4138</v>
          </cell>
        </row>
        <row r="172">
          <cell r="A172" t="str">
            <v>megvalósításel nem számolható költségprojektmenedzsmentműködési költségek</v>
          </cell>
          <cell r="Y172">
            <v>10700</v>
          </cell>
        </row>
        <row r="173">
          <cell r="A173" t="str">
            <v>megvalósításel nem számolható költségprojektmenedzsmentműködési költségek</v>
          </cell>
          <cell r="Y173">
            <v>6000</v>
          </cell>
        </row>
        <row r="174">
          <cell r="A174" t="str">
            <v>megvalósításel nem számolható költségprojektmenedzsmentműködési költségek</v>
          </cell>
          <cell r="Y174">
            <v>4010</v>
          </cell>
        </row>
        <row r="175">
          <cell r="A175" t="str">
            <v>megvalósításel nem számolható költségprojektmenedzsmentműködési költségek</v>
          </cell>
          <cell r="Y175">
            <v>4010</v>
          </cell>
        </row>
        <row r="176">
          <cell r="A176" t="str">
            <v>megvalósításel nem számolható költségprojektmenedzsmentműködési költségek</v>
          </cell>
          <cell r="Y176">
            <v>12544</v>
          </cell>
        </row>
        <row r="177">
          <cell r="A177" t="str">
            <v>megvalósításel nem számolható költségprojektmenedzsmentműködési költségek</v>
          </cell>
          <cell r="Y177">
            <v>9080</v>
          </cell>
        </row>
        <row r="178">
          <cell r="A178" t="str">
            <v>megvalósításel nem számolható költségprojektmenedzsmentműködési költségek</v>
          </cell>
          <cell r="Y178">
            <v>7365</v>
          </cell>
        </row>
        <row r="179">
          <cell r="A179" t="str">
            <v>megvalósításel nem számolható költségprojektmenedzsmentműködési költségek</v>
          </cell>
          <cell r="Y179">
            <v>6200</v>
          </cell>
        </row>
        <row r="180">
          <cell r="A180" t="str">
            <v>megvalósításel nem számolható költségprojektmenedzsmentműködési költségek</v>
          </cell>
          <cell r="Y180">
            <v>525600</v>
          </cell>
        </row>
        <row r="181">
          <cell r="A181" t="str">
            <v>megvalósításel nem számolható költségprojektmenedzsmentműködési költségek</v>
          </cell>
          <cell r="Y181">
            <v>900000</v>
          </cell>
        </row>
        <row r="182">
          <cell r="A182" t="str">
            <v>megvalósításel nem számolható költségprojektmenedzsmentműködési költségek</v>
          </cell>
          <cell r="Y182">
            <v>109522</v>
          </cell>
        </row>
        <row r="183">
          <cell r="A183" t="str">
            <v>megvalósításel nem számolható költségprojektmenedzsmentműködési költségek</v>
          </cell>
          <cell r="Y183">
            <v>6000</v>
          </cell>
        </row>
        <row r="184">
          <cell r="A184" t="str">
            <v>megvalósításel nem számolható költségprojektmenedzsmentműködési költségek</v>
          </cell>
          <cell r="Y184">
            <v>6599</v>
          </cell>
        </row>
        <row r="185">
          <cell r="A185" t="str">
            <v>megvalósításel nem számolható költségprojektmenedzsmentműködési költségek</v>
          </cell>
          <cell r="Y185">
            <v>38121</v>
          </cell>
        </row>
        <row r="186">
          <cell r="A186" t="str">
            <v>megvalósításel nem számolható költségprojektmenedzsmentműködési költségek</v>
          </cell>
          <cell r="Y186">
            <v>4974</v>
          </cell>
        </row>
        <row r="187">
          <cell r="A187" t="str">
            <v>megvalósításel nem számolható költségprojektmenedzsmenttechnikai feltételek biztosítása</v>
          </cell>
          <cell r="Y187">
            <v>337536</v>
          </cell>
        </row>
        <row r="188">
          <cell r="A188" t="str">
            <v>megvalósításel nem számolható költségprojektmenedzsmenttechnikai feltételek biztosítása</v>
          </cell>
          <cell r="Y188">
            <v>87100</v>
          </cell>
        </row>
        <row r="189">
          <cell r="A189" t="str">
            <v>megvalósításel nem számolható költségprojektmenedzsmenttechnikai feltételek biztosítása</v>
          </cell>
          <cell r="Y189">
            <v>1014098</v>
          </cell>
        </row>
        <row r="190">
          <cell r="A190" t="str">
            <v>megvalósításel nem számolható költségterületvásárlás</v>
          </cell>
          <cell r="Y190">
            <v>6000000</v>
          </cell>
        </row>
        <row r="191">
          <cell r="A191" t="str">
            <v>megvalósításelszámolható költségépítési engedély</v>
          </cell>
          <cell r="Y191">
            <v>6170054</v>
          </cell>
        </row>
        <row r="192">
          <cell r="A192" t="str">
            <v>megvalósításelszámolható költségépítési engedély</v>
          </cell>
          <cell r="Y192">
            <v>6440083</v>
          </cell>
        </row>
        <row r="193">
          <cell r="A193" t="str">
            <v>megvalósításelszámolható költségműszaki ellenőrzés</v>
          </cell>
          <cell r="Y193">
            <v>3010324</v>
          </cell>
        </row>
        <row r="194">
          <cell r="A194" t="str">
            <v>megvalósításelszámolható költségműszaki ellenőrzés</v>
          </cell>
          <cell r="Y194">
            <v>3010324</v>
          </cell>
        </row>
        <row r="195">
          <cell r="A195" t="str">
            <v>megvalósításelszámolható költségműszaki ellenőrzés</v>
          </cell>
          <cell r="Y195">
            <v>3055783</v>
          </cell>
        </row>
        <row r="196">
          <cell r="A196" t="str">
            <v>megvalósításelszámolható költségműszaki ellenőrzés</v>
          </cell>
          <cell r="Y196">
            <v>3113496</v>
          </cell>
        </row>
        <row r="197">
          <cell r="A197" t="str">
            <v>megvalósításelszámolható költségműszaki ellenőrzés</v>
          </cell>
          <cell r="Y197">
            <v>3106327</v>
          </cell>
        </row>
        <row r="198">
          <cell r="A198" t="str">
            <v>megvalósításelszámolható költségPR / Marketing</v>
          </cell>
          <cell r="Y198">
            <v>3119947</v>
          </cell>
        </row>
        <row r="199">
          <cell r="A199" t="str">
            <v>megvalósításelszámolható költségPR / Marketing</v>
          </cell>
          <cell r="Y199">
            <v>3218482</v>
          </cell>
        </row>
        <row r="200">
          <cell r="A200" t="str">
            <v>megvalósításelszámolható költségprojektmenedzsmentműködési költségek</v>
          </cell>
          <cell r="Y200">
            <v>3301</v>
          </cell>
        </row>
        <row r="201">
          <cell r="Y20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ltségvetés"/>
      <sheetName val="Kiadások"/>
      <sheetName val="Bevétel"/>
    </sheetNames>
    <sheetDataSet>
      <sheetData sheetId="1">
        <row r="5">
          <cell r="C5" t="str">
            <v>Alapilletmények</v>
          </cell>
          <cell r="D5">
            <v>784700</v>
          </cell>
        </row>
        <row r="6">
          <cell r="C6" t="str">
            <v>Nyelvpótlék</v>
          </cell>
          <cell r="D6">
            <v>10000</v>
          </cell>
        </row>
        <row r="7">
          <cell r="C7" t="str">
            <v>vezetői illetménypótlék</v>
          </cell>
          <cell r="D7">
            <v>50000</v>
          </cell>
        </row>
        <row r="8">
          <cell r="C8" t="str">
            <v>Keresetkiegészítések</v>
          </cell>
          <cell r="D8">
            <v>10792</v>
          </cell>
        </row>
        <row r="9">
          <cell r="C9" t="str">
            <v>Társadalombiztosítási járulék</v>
          </cell>
          <cell r="D9">
            <v>198828</v>
          </cell>
        </row>
        <row r="10">
          <cell r="C10" t="str">
            <v>Munkaadói járulék</v>
          </cell>
          <cell r="D10">
            <v>15736</v>
          </cell>
        </row>
        <row r="11">
          <cell r="C11" t="str">
            <v>Egészségügyi hozzájárulás</v>
          </cell>
          <cell r="D11">
            <v>3900</v>
          </cell>
        </row>
        <row r="12">
          <cell r="C12" t="str">
            <v>Startkártya járulékai</v>
          </cell>
          <cell r="D12">
            <v>14029</v>
          </cell>
        </row>
        <row r="13">
          <cell r="C13" t="str">
            <v>Könyvvizsgálati díj</v>
          </cell>
          <cell r="D13">
            <v>170000</v>
          </cell>
        </row>
        <row r="14">
          <cell r="C14" t="str">
            <v>Társadalombiztosítási járulék</v>
          </cell>
          <cell r="D14">
            <v>203400</v>
          </cell>
        </row>
        <row r="15">
          <cell r="C15" t="str">
            <v>Munkaadói járulék</v>
          </cell>
          <cell r="D15">
            <v>43000</v>
          </cell>
        </row>
        <row r="16">
          <cell r="C16" t="str">
            <v>Közlekedési költségtérítés</v>
          </cell>
          <cell r="D16">
            <v>4788</v>
          </cell>
        </row>
        <row r="17">
          <cell r="C17" t="str">
            <v>Reprezentáció</v>
          </cell>
          <cell r="D17">
            <v>1600</v>
          </cell>
        </row>
        <row r="18">
          <cell r="C18" t="str">
            <v>Műszaki és Pénzügyi tanácsadás</v>
          </cell>
          <cell r="D18">
            <v>112500</v>
          </cell>
        </row>
        <row r="19">
          <cell r="C19" t="str">
            <v>Bérleti és lízingdíjak</v>
          </cell>
          <cell r="D19">
            <v>32000</v>
          </cell>
        </row>
        <row r="20">
          <cell r="C20" t="str">
            <v>Reprezentáció</v>
          </cell>
          <cell r="D20">
            <v>34144</v>
          </cell>
        </row>
        <row r="21">
          <cell r="C21" t="str">
            <v>Felügyelő mérnök költsége</v>
          </cell>
          <cell r="D21">
            <v>229707</v>
          </cell>
        </row>
        <row r="22">
          <cell r="C22" t="str">
            <v>Pénzforgalmi jutalék</v>
          </cell>
          <cell r="D22">
            <v>3301</v>
          </cell>
        </row>
        <row r="23">
          <cell r="C23" t="str">
            <v>PR tevékenység</v>
          </cell>
          <cell r="D23">
            <v>350590</v>
          </cell>
        </row>
        <row r="24">
          <cell r="C24" t="str">
            <v>Pénzforgalmi jutalék</v>
          </cell>
          <cell r="D24">
            <v>3301</v>
          </cell>
        </row>
        <row r="25">
          <cell r="C25" t="str">
            <v>LOT2 - egyéb létesítmények</v>
          </cell>
          <cell r="D25">
            <v>12040849</v>
          </cell>
        </row>
        <row r="26">
          <cell r="C26" t="str">
            <v>Pénzforgalmi jutalék</v>
          </cell>
          <cell r="D26">
            <v>14450</v>
          </cell>
        </row>
        <row r="27">
          <cell r="C27" t="str">
            <v>Közlekedési költségtérítés</v>
          </cell>
          <cell r="D27">
            <v>4790</v>
          </cell>
        </row>
        <row r="28">
          <cell r="C28" t="str">
            <v>Belföldi kiküldetés</v>
          </cell>
          <cell r="D28">
            <v>9017</v>
          </cell>
        </row>
        <row r="29">
          <cell r="C29" t="str">
            <v>Reprezentáció</v>
          </cell>
          <cell r="D29">
            <v>35000</v>
          </cell>
        </row>
        <row r="30">
          <cell r="C30" t="str">
            <v>Kisértékű tárgyi eszköz, szellemi termékek beszerzése</v>
          </cell>
          <cell r="D30">
            <v>49900</v>
          </cell>
        </row>
        <row r="31">
          <cell r="C31" t="str">
            <v>közbeszerzés - közzététel, értékelés</v>
          </cell>
          <cell r="D31">
            <v>24000</v>
          </cell>
        </row>
        <row r="32">
          <cell r="C32" t="str">
            <v>közbeszerzés - közzététel, értékelés</v>
          </cell>
          <cell r="D32">
            <v>24000</v>
          </cell>
        </row>
        <row r="33">
          <cell r="C33" t="str">
            <v>közbeszerzés - közzététel, értékelés</v>
          </cell>
          <cell r="D33">
            <v>24000</v>
          </cell>
        </row>
        <row r="34">
          <cell r="C34" t="str">
            <v>Egyéb dologi kiadások</v>
          </cell>
          <cell r="D34">
            <v>150000</v>
          </cell>
        </row>
        <row r="35">
          <cell r="C35" t="str">
            <v>Könyvvizsgálati díj</v>
          </cell>
          <cell r="D35">
            <v>170000</v>
          </cell>
        </row>
        <row r="36">
          <cell r="C36" t="str">
            <v>közbeszerzés - közzététel, értékelés</v>
          </cell>
          <cell r="D36">
            <v>24000</v>
          </cell>
        </row>
        <row r="37">
          <cell r="C37" t="str">
            <v>közbeszerzés - közzététel, értékelés</v>
          </cell>
          <cell r="D37">
            <v>24000</v>
          </cell>
        </row>
        <row r="38">
          <cell r="C38" t="str">
            <v>közbeszerzés - közzététel, értékelés</v>
          </cell>
          <cell r="D38">
            <v>24000</v>
          </cell>
        </row>
        <row r="39">
          <cell r="C39" t="str">
            <v>Reklám és propagandakiadások</v>
          </cell>
          <cell r="D39">
            <v>280000</v>
          </cell>
        </row>
        <row r="40">
          <cell r="C40" t="str">
            <v>Reprezentáció</v>
          </cell>
          <cell r="D40">
            <v>27944</v>
          </cell>
        </row>
        <row r="41">
          <cell r="C41" t="str">
            <v>Reprezentáció</v>
          </cell>
          <cell r="D41">
            <v>17328</v>
          </cell>
        </row>
        <row r="42">
          <cell r="C42" t="str">
            <v>Közlekedési költségtérítés</v>
          </cell>
          <cell r="D42">
            <v>5510</v>
          </cell>
        </row>
        <row r="43">
          <cell r="C43" t="str">
            <v>Közlekedési költségtérítés</v>
          </cell>
          <cell r="D43">
            <v>6498</v>
          </cell>
        </row>
        <row r="44">
          <cell r="C44" t="str">
            <v>Belföldi kiküldetés</v>
          </cell>
          <cell r="D44">
            <v>4471</v>
          </cell>
        </row>
        <row r="45">
          <cell r="C45" t="str">
            <v>Reprezentáció</v>
          </cell>
          <cell r="D45">
            <v>28880</v>
          </cell>
        </row>
        <row r="46">
          <cell r="C46" t="str">
            <v>Reprezentáció</v>
          </cell>
          <cell r="D46">
            <v>1344</v>
          </cell>
        </row>
        <row r="47">
          <cell r="C47" t="str">
            <v>Kommunikációs szolgáltatás</v>
          </cell>
          <cell r="D47">
            <v>84960</v>
          </cell>
        </row>
        <row r="48">
          <cell r="C48" t="str">
            <v>Reprezentáció</v>
          </cell>
          <cell r="D48">
            <v>12000</v>
          </cell>
        </row>
        <row r="49">
          <cell r="C49" t="str">
            <v>Belföldi kiküldetés</v>
          </cell>
          <cell r="D49">
            <v>4960</v>
          </cell>
        </row>
        <row r="50">
          <cell r="C50" t="str">
            <v>Belföldi kiküldetés</v>
          </cell>
          <cell r="D50">
            <v>4960</v>
          </cell>
        </row>
        <row r="51">
          <cell r="C51" t="str">
            <v>Folyóirat</v>
          </cell>
          <cell r="D51">
            <v>19488</v>
          </cell>
        </row>
        <row r="52">
          <cell r="C52" t="str">
            <v>Alapilletmények</v>
          </cell>
          <cell r="D52">
            <v>793100</v>
          </cell>
        </row>
        <row r="53">
          <cell r="C53" t="str">
            <v>Nyelvpótlék</v>
          </cell>
          <cell r="D53">
            <v>10000</v>
          </cell>
        </row>
        <row r="54">
          <cell r="C54" t="str">
            <v>vezetői illetménypótlék</v>
          </cell>
          <cell r="D54">
            <v>50000</v>
          </cell>
        </row>
        <row r="55">
          <cell r="C55" t="str">
            <v>Keresetkiegészítések</v>
          </cell>
          <cell r="D55">
            <v>98000</v>
          </cell>
        </row>
        <row r="56">
          <cell r="C56" t="str">
            <v>Társadalombiztosítási járulék</v>
          </cell>
          <cell r="D56">
            <v>201025</v>
          </cell>
        </row>
        <row r="57">
          <cell r="C57" t="str">
            <v>Munkaerőpiaci járulék</v>
          </cell>
          <cell r="D57">
            <v>16083</v>
          </cell>
        </row>
        <row r="58">
          <cell r="C58" t="str">
            <v>Startkártya járulékai</v>
          </cell>
          <cell r="D58">
            <v>14700</v>
          </cell>
        </row>
        <row r="59">
          <cell r="C59" t="str">
            <v>Munkáltató által fizetett személyi jövedelemadó</v>
          </cell>
          <cell r="D59">
            <v>1198</v>
          </cell>
        </row>
        <row r="60">
          <cell r="C60" t="str">
            <v>Postai díjak</v>
          </cell>
          <cell r="D60">
            <v>1160</v>
          </cell>
        </row>
        <row r="61">
          <cell r="C61" t="str">
            <v>Könyvvizsgálati díj</v>
          </cell>
          <cell r="D61">
            <v>170000</v>
          </cell>
        </row>
        <row r="62">
          <cell r="C62" t="str">
            <v>LOT1 - Királyszentistván</v>
          </cell>
          <cell r="D62">
            <v>86796325</v>
          </cell>
        </row>
        <row r="63">
          <cell r="C63" t="str">
            <v>Pénzforgalmi jutalék</v>
          </cell>
          <cell r="D63">
            <v>80001</v>
          </cell>
        </row>
        <row r="64">
          <cell r="C64" t="str">
            <v>Reprezentáció</v>
          </cell>
          <cell r="D64">
            <v>5600</v>
          </cell>
        </row>
        <row r="65">
          <cell r="C65" t="str">
            <v>Vásárolt termékek és szolgáltatások általános forgalmi adója</v>
          </cell>
          <cell r="D65">
            <v>0</v>
          </cell>
        </row>
        <row r="66">
          <cell r="C66" t="str">
            <v>Közlekedési költségtérítés</v>
          </cell>
          <cell r="D66">
            <v>5510</v>
          </cell>
        </row>
        <row r="67">
          <cell r="C67" t="str">
            <v>Közlekedési költségtérítés</v>
          </cell>
          <cell r="D67">
            <v>6840</v>
          </cell>
        </row>
        <row r="68">
          <cell r="C68" t="str">
            <v>Reprezentáció</v>
          </cell>
          <cell r="D68">
            <v>26752</v>
          </cell>
        </row>
        <row r="69">
          <cell r="C69" t="str">
            <v>KEOP-El nem számolható költség</v>
          </cell>
          <cell r="D69">
            <v>6250</v>
          </cell>
        </row>
        <row r="70">
          <cell r="C70" t="str">
            <v>Reprezentáció</v>
          </cell>
          <cell r="D70">
            <v>37192</v>
          </cell>
        </row>
        <row r="71">
          <cell r="C71" t="str">
            <v>Jogi szolgáltatás</v>
          </cell>
          <cell r="D71">
            <v>133920</v>
          </cell>
        </row>
        <row r="72">
          <cell r="C72" t="str">
            <v>Karbantartási, kisjavítási szolgáltatások kiadásai</v>
          </cell>
          <cell r="D72">
            <v>5000</v>
          </cell>
        </row>
        <row r="73">
          <cell r="C73" t="str">
            <v>PR tevékenység</v>
          </cell>
          <cell r="D73">
            <v>341442</v>
          </cell>
        </row>
        <row r="74">
          <cell r="C74" t="str">
            <v>Pénzforgalmi jutalék</v>
          </cell>
          <cell r="D74">
            <v>3300</v>
          </cell>
        </row>
        <row r="75">
          <cell r="C75" t="str">
            <v>Reprezentáció</v>
          </cell>
          <cell r="D75">
            <v>20800</v>
          </cell>
        </row>
        <row r="76">
          <cell r="C76" t="str">
            <v>Pénzforgalmi jutalék</v>
          </cell>
          <cell r="D76">
            <v>1150</v>
          </cell>
        </row>
        <row r="77">
          <cell r="C77" t="str">
            <v>Könyvvizsgálati díj</v>
          </cell>
          <cell r="D77">
            <v>170000</v>
          </cell>
        </row>
        <row r="78">
          <cell r="C78" t="str">
            <v>Postai díjak</v>
          </cell>
          <cell r="D78">
            <v>295</v>
          </cell>
        </row>
        <row r="79">
          <cell r="C79" t="str">
            <v>Reprezentáció</v>
          </cell>
          <cell r="D79">
            <v>33408</v>
          </cell>
        </row>
        <row r="80">
          <cell r="C80" t="str">
            <v>LOT2 - egyéb létesítmények</v>
          </cell>
          <cell r="D80">
            <v>22445389</v>
          </cell>
        </row>
        <row r="81">
          <cell r="C81" t="str">
            <v>Pénzforgalmi jutalék</v>
          </cell>
          <cell r="D81">
            <v>26934</v>
          </cell>
        </row>
        <row r="82">
          <cell r="C82" t="str">
            <v>Alapilletmények</v>
          </cell>
          <cell r="D82">
            <v>793100</v>
          </cell>
        </row>
        <row r="83">
          <cell r="C83" t="str">
            <v>Nyelvpótlék</v>
          </cell>
          <cell r="D83">
            <v>10000</v>
          </cell>
        </row>
        <row r="84">
          <cell r="C84" t="str">
            <v>vezetői illetménypótlék</v>
          </cell>
          <cell r="D84">
            <v>50000</v>
          </cell>
        </row>
        <row r="85">
          <cell r="C85" t="str">
            <v>Társadalombiztosítási járulék</v>
          </cell>
          <cell r="D85">
            <v>180900</v>
          </cell>
        </row>
        <row r="86">
          <cell r="C86" t="str">
            <v>Munkaerőpiaci járulék</v>
          </cell>
          <cell r="D86">
            <v>14473</v>
          </cell>
        </row>
        <row r="87">
          <cell r="C87" t="str">
            <v>Startkártya járulékai</v>
          </cell>
          <cell r="D87">
            <v>12950</v>
          </cell>
        </row>
        <row r="88">
          <cell r="C88" t="str">
            <v>Munkáltató által fizetett személyi jövedelemadó</v>
          </cell>
          <cell r="D88">
            <v>1378</v>
          </cell>
        </row>
        <row r="89">
          <cell r="C89" t="str">
            <v>Közlekedési költségtérítés</v>
          </cell>
          <cell r="D89">
            <v>5510</v>
          </cell>
        </row>
        <row r="90">
          <cell r="C90" t="str">
            <v>Szállítási szolgáltatás díja</v>
          </cell>
          <cell r="D90">
            <v>18000</v>
          </cell>
        </row>
        <row r="91">
          <cell r="C91" t="str">
            <v>Reprezentáció</v>
          </cell>
          <cell r="D91">
            <v>23200</v>
          </cell>
        </row>
        <row r="92">
          <cell r="C92" t="str">
            <v>Belföldi kiküldetés</v>
          </cell>
          <cell r="D92">
            <v>4960</v>
          </cell>
        </row>
        <row r="93">
          <cell r="C93" t="str">
            <v>Közlekedési költségtérítés</v>
          </cell>
          <cell r="D93">
            <v>6156</v>
          </cell>
        </row>
        <row r="94">
          <cell r="C94" t="str">
            <v>Karbantartási, kisjavítási szolgáltatások kiadásai</v>
          </cell>
          <cell r="D94">
            <v>9250</v>
          </cell>
        </row>
        <row r="95">
          <cell r="C95" t="str">
            <v>Reprezentáció</v>
          </cell>
          <cell r="D95">
            <v>14400</v>
          </cell>
        </row>
        <row r="96">
          <cell r="C96" t="str">
            <v>Kisértékű tárgyi eszköz, szellemi termékek beszerzése</v>
          </cell>
          <cell r="D96">
            <v>5200</v>
          </cell>
        </row>
        <row r="97">
          <cell r="C97" t="str">
            <v>Alapilletmények</v>
          </cell>
          <cell r="D97">
            <v>784700</v>
          </cell>
        </row>
        <row r="98">
          <cell r="C98" t="str">
            <v>Nyelvpótlék</v>
          </cell>
          <cell r="D98">
            <v>10000</v>
          </cell>
        </row>
        <row r="99">
          <cell r="C99" t="str">
            <v>vezetői illetménypótlék</v>
          </cell>
          <cell r="D99">
            <v>50000</v>
          </cell>
        </row>
        <row r="100">
          <cell r="C100" t="str">
            <v>Keresetkiegészítések</v>
          </cell>
          <cell r="D100">
            <v>10792</v>
          </cell>
        </row>
        <row r="101">
          <cell r="C101" t="str">
            <v>Jutalom</v>
          </cell>
          <cell r="D101">
            <v>860000</v>
          </cell>
        </row>
        <row r="102">
          <cell r="C102" t="str">
            <v>Társadalombiztosítási járulék</v>
          </cell>
          <cell r="D102">
            <v>445747</v>
          </cell>
        </row>
        <row r="103">
          <cell r="C103" t="str">
            <v>Munkaadói járulék</v>
          </cell>
          <cell r="D103">
            <v>39832</v>
          </cell>
        </row>
        <row r="104">
          <cell r="C104" t="str">
            <v>Startkártya járulékai</v>
          </cell>
          <cell r="D104">
            <v>14029</v>
          </cell>
        </row>
        <row r="105">
          <cell r="C105" t="str">
            <v>Egészségügyi hozzájárulás</v>
          </cell>
          <cell r="D105">
            <v>3900</v>
          </cell>
        </row>
        <row r="106">
          <cell r="C106" t="str">
            <v>Jutalom</v>
          </cell>
          <cell r="D106">
            <v>-675840</v>
          </cell>
        </row>
        <row r="107">
          <cell r="C107" t="str">
            <v>Reprezentáció</v>
          </cell>
          <cell r="D107">
            <v>2356</v>
          </cell>
        </row>
        <row r="108">
          <cell r="C108" t="str">
            <v>Műszaki és Pénzügyi tanácsadás</v>
          </cell>
          <cell r="D108">
            <v>112500</v>
          </cell>
        </row>
        <row r="109">
          <cell r="C109" t="str">
            <v>Reprezentáció</v>
          </cell>
          <cell r="D109">
            <v>25592</v>
          </cell>
        </row>
        <row r="110">
          <cell r="C110" t="str">
            <v>Kommunikációs szolgáltatás</v>
          </cell>
          <cell r="D110">
            <v>84960</v>
          </cell>
        </row>
        <row r="111">
          <cell r="C111" t="str">
            <v>Felügyelő mérnök költsége</v>
          </cell>
          <cell r="D111">
            <v>224979</v>
          </cell>
        </row>
        <row r="112">
          <cell r="C112" t="str">
            <v>Pénzforgalmi jutalék</v>
          </cell>
          <cell r="D112">
            <v>3300</v>
          </cell>
        </row>
        <row r="113">
          <cell r="C113" t="str">
            <v>visszautalás</v>
          </cell>
          <cell r="D113">
            <v>77614</v>
          </cell>
        </row>
        <row r="114">
          <cell r="C114" t="str">
            <v>Egyéb, a beruházás megvalósításához kapcsolódó tevékenység költsége</v>
          </cell>
          <cell r="D114">
            <v>934200</v>
          </cell>
        </row>
        <row r="115">
          <cell r="C115" t="str">
            <v>LOT1 - Királyszentistván</v>
          </cell>
          <cell r="D115">
            <v>67548720</v>
          </cell>
        </row>
        <row r="116">
          <cell r="C116" t="str">
            <v>Pénzforgalmi jutalék</v>
          </cell>
          <cell r="D116">
            <v>80000</v>
          </cell>
        </row>
        <row r="117">
          <cell r="C117" t="str">
            <v>Alapilletmények</v>
          </cell>
          <cell r="D117">
            <v>793100</v>
          </cell>
        </row>
        <row r="118">
          <cell r="C118" t="str">
            <v>Nyelvpótlék</v>
          </cell>
          <cell r="D118">
            <v>10000</v>
          </cell>
        </row>
        <row r="119">
          <cell r="C119" t="str">
            <v>vezetői illetménypótlék</v>
          </cell>
          <cell r="D119">
            <v>50000</v>
          </cell>
        </row>
        <row r="120">
          <cell r="C120" t="str">
            <v>Keresetkiegészítések</v>
          </cell>
          <cell r="D120">
            <v>98000</v>
          </cell>
        </row>
        <row r="121">
          <cell r="C121" t="str">
            <v>Társadalombiztosítási járulék</v>
          </cell>
          <cell r="D121">
            <v>201025</v>
          </cell>
        </row>
        <row r="122">
          <cell r="C122" t="str">
            <v>Munkaerőpiaci járulék</v>
          </cell>
          <cell r="D122">
            <v>16083</v>
          </cell>
        </row>
        <row r="123">
          <cell r="C123" t="str">
            <v>Startkártya járulékai</v>
          </cell>
          <cell r="D123">
            <v>14700</v>
          </cell>
        </row>
        <row r="124">
          <cell r="C124" t="str">
            <v>Munkáltató által fizetett személyi jövedelemadó</v>
          </cell>
          <cell r="D124">
            <v>1378</v>
          </cell>
        </row>
        <row r="125">
          <cell r="C125" t="str">
            <v>Könyvvizsgálati díj</v>
          </cell>
          <cell r="D125">
            <v>170000</v>
          </cell>
        </row>
        <row r="126">
          <cell r="C126" t="str">
            <v>Közlekedési költségtérítés</v>
          </cell>
          <cell r="D126">
            <v>5510</v>
          </cell>
        </row>
        <row r="127">
          <cell r="C127" t="str">
            <v>Közlekedési költségtérítés</v>
          </cell>
          <cell r="D127">
            <v>6498</v>
          </cell>
        </row>
        <row r="128">
          <cell r="C128" t="str">
            <v>Reprezentáció</v>
          </cell>
          <cell r="D128">
            <v>18712</v>
          </cell>
        </row>
        <row r="129">
          <cell r="C129" t="str">
            <v>Bérleti és lízingdíjak</v>
          </cell>
          <cell r="D129">
            <v>20000</v>
          </cell>
        </row>
        <row r="130">
          <cell r="C130" t="str">
            <v>Egyéb dologi kiadások</v>
          </cell>
          <cell r="D130">
            <v>10000</v>
          </cell>
        </row>
        <row r="131">
          <cell r="C131" t="str">
            <v>Pénzforgalmi jutalék</v>
          </cell>
          <cell r="D131">
            <v>3300</v>
          </cell>
        </row>
        <row r="132">
          <cell r="C132" t="str">
            <v>Felügyelő mérnök költsége</v>
          </cell>
          <cell r="D132">
            <v>594118</v>
          </cell>
        </row>
        <row r="133">
          <cell r="C133" t="str">
            <v>Pénzforgalmi jutalék</v>
          </cell>
          <cell r="D133">
            <v>3299</v>
          </cell>
        </row>
        <row r="134">
          <cell r="C134" t="str">
            <v>Reprezentáció</v>
          </cell>
          <cell r="D134">
            <v>30112</v>
          </cell>
        </row>
        <row r="135">
          <cell r="C135" t="str">
            <v>Kisértékű tárgyi eszköz, szellemi termékek beszerzése</v>
          </cell>
          <cell r="D135">
            <v>52140</v>
          </cell>
        </row>
        <row r="136">
          <cell r="D136">
            <v>1200000</v>
          </cell>
        </row>
        <row r="137">
          <cell r="D137">
            <v>1000000</v>
          </cell>
        </row>
        <row r="138">
          <cell r="D138">
            <v>1200000</v>
          </cell>
        </row>
        <row r="139">
          <cell r="D139">
            <v>1000000</v>
          </cell>
        </row>
        <row r="140">
          <cell r="C140" t="str">
            <v>Könyvvizsgálati díj</v>
          </cell>
          <cell r="D140">
            <v>170000</v>
          </cell>
        </row>
        <row r="141">
          <cell r="C141" t="str">
            <v>Közlekedési költségtérítés</v>
          </cell>
          <cell r="D141">
            <v>5510</v>
          </cell>
        </row>
        <row r="142">
          <cell r="C142" t="str">
            <v>Közlekedési költségtérítés</v>
          </cell>
          <cell r="D142">
            <v>5814</v>
          </cell>
        </row>
        <row r="143">
          <cell r="C143" t="str">
            <v>Reprezentáció</v>
          </cell>
          <cell r="D143">
            <v>18400</v>
          </cell>
        </row>
        <row r="144">
          <cell r="C144" t="str">
            <v>Reprezentáció</v>
          </cell>
          <cell r="D144">
            <v>36000</v>
          </cell>
        </row>
        <row r="145">
          <cell r="C145" t="str">
            <v>Reprezentáció</v>
          </cell>
          <cell r="D145">
            <v>31200</v>
          </cell>
        </row>
        <row r="146">
          <cell r="C146" t="str">
            <v>Reprezentáció</v>
          </cell>
          <cell r="D146">
            <v>2400</v>
          </cell>
        </row>
        <row r="147">
          <cell r="C147" t="str">
            <v>Reprezentáció</v>
          </cell>
          <cell r="D147">
            <v>6400</v>
          </cell>
        </row>
        <row r="148">
          <cell r="C148" t="str">
            <v>Reprezentáció</v>
          </cell>
          <cell r="D148">
            <v>19656</v>
          </cell>
        </row>
        <row r="149">
          <cell r="C149" t="str">
            <v>Reprezentáció</v>
          </cell>
          <cell r="D149">
            <v>31200</v>
          </cell>
        </row>
        <row r="150">
          <cell r="C150" t="str">
            <v>Reprezentáció</v>
          </cell>
          <cell r="D150">
            <v>38400</v>
          </cell>
        </row>
        <row r="151">
          <cell r="C151" t="str">
            <v>Alapilletmények</v>
          </cell>
          <cell r="D151">
            <v>793100</v>
          </cell>
        </row>
        <row r="152">
          <cell r="C152" t="str">
            <v>Nyelvpótlék</v>
          </cell>
          <cell r="D152">
            <v>10000</v>
          </cell>
        </row>
        <row r="153">
          <cell r="C153" t="str">
            <v>vezetői illetménypótlék</v>
          </cell>
          <cell r="D153">
            <v>50000</v>
          </cell>
        </row>
        <row r="154">
          <cell r="C154" t="str">
            <v>Társadalombiztosítási járulék</v>
          </cell>
          <cell r="D154">
            <v>180900</v>
          </cell>
        </row>
        <row r="155">
          <cell r="C155" t="str">
            <v>Munkaerőpiaci járulék</v>
          </cell>
          <cell r="D155">
            <v>14473</v>
          </cell>
        </row>
        <row r="156">
          <cell r="C156" t="str">
            <v>Startkártya járulékai</v>
          </cell>
          <cell r="D156">
            <v>12950</v>
          </cell>
        </row>
        <row r="157">
          <cell r="C157" t="str">
            <v>Munkáltató által fizetett személyi jövedelemadó</v>
          </cell>
          <cell r="D157">
            <v>1378</v>
          </cell>
        </row>
        <row r="158">
          <cell r="C158" t="str">
            <v>Egyéb anyagbeszerzés</v>
          </cell>
          <cell r="D158">
            <v>3409</v>
          </cell>
        </row>
        <row r="159">
          <cell r="C159" t="str">
            <v>Belföldi kiküldetés</v>
          </cell>
          <cell r="D159">
            <v>640</v>
          </cell>
        </row>
        <row r="160">
          <cell r="C160" t="str">
            <v>Könyv beszerzése</v>
          </cell>
          <cell r="D160">
            <v>2089</v>
          </cell>
        </row>
        <row r="161">
          <cell r="C161" t="str">
            <v>közbeszerzés - közzététel, értékelés</v>
          </cell>
          <cell r="D161">
            <v>56000</v>
          </cell>
        </row>
        <row r="162">
          <cell r="C162" t="str">
            <v>közbeszerzés - közzététel, értékelés</v>
          </cell>
          <cell r="D162">
            <v>56000</v>
          </cell>
        </row>
        <row r="163">
          <cell r="C163" t="str">
            <v>közbeszerzés - közzététel, értékelés</v>
          </cell>
          <cell r="D163">
            <v>56000</v>
          </cell>
        </row>
        <row r="164">
          <cell r="C164" t="str">
            <v>Reprezentáció</v>
          </cell>
          <cell r="D164">
            <v>32000</v>
          </cell>
        </row>
        <row r="165">
          <cell r="C165" t="str">
            <v>Reprezentáció</v>
          </cell>
          <cell r="D165">
            <v>2800</v>
          </cell>
        </row>
        <row r="166">
          <cell r="C166" t="str">
            <v>Reprezentáció</v>
          </cell>
          <cell r="D166">
            <v>2952</v>
          </cell>
        </row>
        <row r="167">
          <cell r="C167" t="str">
            <v>PR tevékenység</v>
          </cell>
          <cell r="D167">
            <v>363538</v>
          </cell>
        </row>
        <row r="168">
          <cell r="C168" t="str">
            <v>Pénzforgalmi jutalék</v>
          </cell>
          <cell r="D168">
            <v>3301</v>
          </cell>
        </row>
        <row r="169">
          <cell r="C169" t="str">
            <v>Reprezentáció</v>
          </cell>
          <cell r="D169">
            <v>50000</v>
          </cell>
        </row>
        <row r="170">
          <cell r="C170" t="str">
            <v>Pénzforgalmi jutalék</v>
          </cell>
          <cell r="D170">
            <v>1980</v>
          </cell>
        </row>
        <row r="171">
          <cell r="C171" t="str">
            <v>Hatósági engedélyek megszerzésével kapcsolatos költségek</v>
          </cell>
          <cell r="D171">
            <v>29700</v>
          </cell>
        </row>
        <row r="172">
          <cell r="C172" t="str">
            <v>Hatósági engedélyek megszerzésével kapcsolatos költségek</v>
          </cell>
          <cell r="D172">
            <v>750000</v>
          </cell>
        </row>
        <row r="173">
          <cell r="C173" t="str">
            <v>közbeszerzési dokumentáció elkészítésének költsége</v>
          </cell>
          <cell r="D173">
            <v>1500000</v>
          </cell>
        </row>
        <row r="174">
          <cell r="C174" t="str">
            <v>Egyéb dologi kiadások</v>
          </cell>
          <cell r="D174">
            <v>93000</v>
          </cell>
        </row>
        <row r="175">
          <cell r="C175" t="str">
            <v>Könyvvizsgálati díj</v>
          </cell>
          <cell r="D175">
            <v>170000</v>
          </cell>
        </row>
        <row r="176">
          <cell r="C176" t="str">
            <v>közbeszerzési dokumentáció elkészítésének költsége</v>
          </cell>
          <cell r="D176">
            <v>750000</v>
          </cell>
        </row>
        <row r="177">
          <cell r="C177" t="str">
            <v>Reprezentáció</v>
          </cell>
          <cell r="D177">
            <v>8795</v>
          </cell>
        </row>
        <row r="178">
          <cell r="C178" t="str">
            <v>Hatósági engedélyek megszerzésével kapcsolatos költségek</v>
          </cell>
          <cell r="D178">
            <v>8700</v>
          </cell>
        </row>
        <row r="179">
          <cell r="C179" t="str">
            <v>Közlekedési költségtérítés</v>
          </cell>
          <cell r="D179">
            <v>5510</v>
          </cell>
        </row>
        <row r="180">
          <cell r="C180" t="str">
            <v>Reprezentáció</v>
          </cell>
          <cell r="D180">
            <v>13230</v>
          </cell>
        </row>
        <row r="181">
          <cell r="C181" t="str">
            <v>Közlekedési költségtérítés</v>
          </cell>
          <cell r="D181">
            <v>7524</v>
          </cell>
        </row>
        <row r="182">
          <cell r="C182" t="str">
            <v>Reprezentáció</v>
          </cell>
          <cell r="D182">
            <v>2446</v>
          </cell>
        </row>
        <row r="183">
          <cell r="C183" t="str">
            <v>Reprezentáció</v>
          </cell>
          <cell r="D183">
            <v>112488</v>
          </cell>
        </row>
        <row r="184">
          <cell r="C184" t="str">
            <v>Alapilletmények</v>
          </cell>
          <cell r="D184">
            <v>793100</v>
          </cell>
        </row>
        <row r="185">
          <cell r="C185" t="str">
            <v>Nyelvpótlék</v>
          </cell>
          <cell r="D185">
            <v>10000</v>
          </cell>
        </row>
        <row r="186">
          <cell r="C186" t="str">
            <v>vezetői illetménypótlék</v>
          </cell>
          <cell r="D186">
            <v>50000</v>
          </cell>
        </row>
        <row r="187">
          <cell r="C187" t="str">
            <v>Keresetkiegészítések</v>
          </cell>
          <cell r="D187">
            <v>149700</v>
          </cell>
        </row>
        <row r="188">
          <cell r="C188" t="str">
            <v>Társadalombiztosítási járulék</v>
          </cell>
          <cell r="D188">
            <v>209575</v>
          </cell>
        </row>
        <row r="189">
          <cell r="C189" t="str">
            <v>Munkaerőpiaci járulék</v>
          </cell>
          <cell r="D189">
            <v>16767</v>
          </cell>
        </row>
        <row r="190">
          <cell r="C190" t="str">
            <v>Startkártya járulékai</v>
          </cell>
          <cell r="D190">
            <v>18410</v>
          </cell>
        </row>
        <row r="191">
          <cell r="C191" t="str">
            <v>Munkáltató által fizetett személyi jövedelemadó</v>
          </cell>
          <cell r="D191">
            <v>1378</v>
          </cell>
        </row>
        <row r="192">
          <cell r="C192" t="str">
            <v>Egyéb üzemeltetési, fenntartási szolgáltatási kiadások</v>
          </cell>
          <cell r="D192">
            <v>21000</v>
          </cell>
        </row>
        <row r="193">
          <cell r="C193" t="str">
            <v>Reprezentáció</v>
          </cell>
          <cell r="D193">
            <v>30704</v>
          </cell>
        </row>
        <row r="194">
          <cell r="C194" t="str">
            <v>Műszaki és Pénzügyi tanácsadás</v>
          </cell>
          <cell r="D194">
            <v>112500</v>
          </cell>
        </row>
        <row r="195">
          <cell r="C195" t="str">
            <v>Részletes Megvalósíthatósági Tanulmány</v>
          </cell>
          <cell r="D195">
            <v>1087200</v>
          </cell>
        </row>
        <row r="196">
          <cell r="C196" t="str">
            <v>cafeteria hozzájárulás</v>
          </cell>
          <cell r="D196">
            <v>120000</v>
          </cell>
        </row>
        <row r="197">
          <cell r="C197" t="str">
            <v>egyéd dologi kiadás</v>
          </cell>
          <cell r="D197">
            <v>7590</v>
          </cell>
        </row>
        <row r="198">
          <cell r="C198" t="str">
            <v>181/2010</v>
          </cell>
          <cell r="D198">
            <v>6000000</v>
          </cell>
        </row>
        <row r="199">
          <cell r="C199" t="str">
            <v>Alapilletmények</v>
          </cell>
          <cell r="D199">
            <v>793100</v>
          </cell>
        </row>
        <row r="200">
          <cell r="C200" t="str">
            <v>Nyelvpótlék</v>
          </cell>
          <cell r="D200">
            <v>10000</v>
          </cell>
        </row>
        <row r="201">
          <cell r="C201" t="str">
            <v>vezetői illetménypótlék</v>
          </cell>
          <cell r="D201">
            <v>50000</v>
          </cell>
        </row>
        <row r="202">
          <cell r="C202" t="str">
            <v>Keresetkiegészítések</v>
          </cell>
          <cell r="D202">
            <v>49900</v>
          </cell>
        </row>
        <row r="203">
          <cell r="C203" t="str">
            <v>Társadalombiztosítási járulék</v>
          </cell>
          <cell r="D203">
            <v>189000</v>
          </cell>
        </row>
        <row r="204">
          <cell r="C204" t="str">
            <v>Munkaerőpiaci járulék</v>
          </cell>
          <cell r="D204">
            <v>15121</v>
          </cell>
        </row>
        <row r="205">
          <cell r="C205" t="str">
            <v>Startkártya járulékai</v>
          </cell>
          <cell r="D205">
            <v>29400</v>
          </cell>
        </row>
        <row r="206">
          <cell r="C206" t="str">
            <v>Munkáltató által fizetett személyi jövedelemadó</v>
          </cell>
          <cell r="D206">
            <v>1378</v>
          </cell>
        </row>
        <row r="207">
          <cell r="C207" t="str">
            <v>Postai díjak</v>
          </cell>
          <cell r="D207">
            <v>11615</v>
          </cell>
        </row>
        <row r="208">
          <cell r="D208">
            <v>15000</v>
          </cell>
        </row>
        <row r="209">
          <cell r="C209" t="str">
            <v>LOT1 - Királyszentistván</v>
          </cell>
          <cell r="D209">
            <v>150928685</v>
          </cell>
        </row>
        <row r="210">
          <cell r="C210" t="str">
            <v>Pénzforgalmi jutalék</v>
          </cell>
          <cell r="D210">
            <v>80000</v>
          </cell>
        </row>
        <row r="211">
          <cell r="C211" t="str">
            <v>LOT2 - egyéb létesítmények</v>
          </cell>
          <cell r="D211">
            <v>67030748</v>
          </cell>
        </row>
        <row r="212">
          <cell r="C212" t="str">
            <v>Pénzforgalmi jutalék</v>
          </cell>
          <cell r="D212">
            <v>80000</v>
          </cell>
        </row>
        <row r="213">
          <cell r="C213" t="str">
            <v>Közlekedési költségtérítés</v>
          </cell>
          <cell r="D213">
            <v>5510</v>
          </cell>
        </row>
        <row r="214">
          <cell r="C214" t="str">
            <v>cafeteria hozzájárulás</v>
          </cell>
          <cell r="D214">
            <v>265500</v>
          </cell>
        </row>
        <row r="215">
          <cell r="C215" t="str">
            <v>Egyéb dologi kiadások</v>
          </cell>
          <cell r="D215">
            <v>14603</v>
          </cell>
        </row>
        <row r="216">
          <cell r="C216" t="str">
            <v>KEOP-El nem számolható költség</v>
          </cell>
          <cell r="D216">
            <v>6250</v>
          </cell>
        </row>
        <row r="217">
          <cell r="C217" t="str">
            <v>KEOP-El nem számolható költség</v>
          </cell>
          <cell r="D217">
            <v>3000</v>
          </cell>
        </row>
        <row r="218">
          <cell r="C218" t="str">
            <v>Könyvvizsgálati díj</v>
          </cell>
          <cell r="D218">
            <v>170000</v>
          </cell>
        </row>
        <row r="219">
          <cell r="C219" t="str">
            <v>Reprezentáció</v>
          </cell>
          <cell r="D219">
            <v>11000</v>
          </cell>
        </row>
        <row r="220">
          <cell r="C220" t="str">
            <v>Reprezentáció</v>
          </cell>
          <cell r="D220">
            <v>2500</v>
          </cell>
        </row>
        <row r="221">
          <cell r="C221" t="str">
            <v>KEOP-El nem számolható költség</v>
          </cell>
          <cell r="D221">
            <v>6250</v>
          </cell>
        </row>
        <row r="222">
          <cell r="C222" t="str">
            <v>Postai díjak</v>
          </cell>
          <cell r="D222">
            <v>28045</v>
          </cell>
        </row>
        <row r="223">
          <cell r="C223" t="str">
            <v>Belföldi kiküldetés</v>
          </cell>
          <cell r="D223">
            <v>2780</v>
          </cell>
        </row>
        <row r="224">
          <cell r="C224" t="str">
            <v>Reprezentáció</v>
          </cell>
          <cell r="D224">
            <v>1385</v>
          </cell>
        </row>
        <row r="225">
          <cell r="C225" t="str">
            <v>Közlekedési költségtérítés</v>
          </cell>
          <cell r="D225">
            <v>5130</v>
          </cell>
        </row>
        <row r="226">
          <cell r="C226" t="str">
            <v>Eszközbeszerzés költsége</v>
          </cell>
          <cell r="D226">
            <v>28361748.000000004</v>
          </cell>
        </row>
        <row r="227">
          <cell r="C227" t="str">
            <v>Pénzforgalmi jutalék</v>
          </cell>
          <cell r="D227">
            <v>76578</v>
          </cell>
        </row>
        <row r="228">
          <cell r="C228" t="str">
            <v>Felügyelő mérnök költsége</v>
          </cell>
          <cell r="D228">
            <v>216204.14229999998</v>
          </cell>
        </row>
        <row r="229">
          <cell r="C229" t="str">
            <v>Pénzforgalmi jutalék</v>
          </cell>
          <cell r="D229">
            <v>3301</v>
          </cell>
        </row>
        <row r="230">
          <cell r="C230" t="str">
            <v>Reprezentáció</v>
          </cell>
          <cell r="D230">
            <v>9000</v>
          </cell>
        </row>
        <row r="231">
          <cell r="C231" t="str">
            <v>Reprezentáció</v>
          </cell>
          <cell r="D231">
            <v>710</v>
          </cell>
        </row>
        <row r="232">
          <cell r="C232" t="str">
            <v>Reprezentáció</v>
          </cell>
          <cell r="D232">
            <v>25779</v>
          </cell>
        </row>
        <row r="233">
          <cell r="C233" t="str">
            <v>Könyvvizsgálati díj</v>
          </cell>
          <cell r="D233">
            <v>170000</v>
          </cell>
        </row>
        <row r="234">
          <cell r="C234" t="str">
            <v>Jogi szolgáltatás</v>
          </cell>
          <cell r="D234">
            <v>201600</v>
          </cell>
        </row>
        <row r="235">
          <cell r="C235" t="str">
            <v>Kisértékű tárgyi eszköz, szellemi termékek beszerzése</v>
          </cell>
          <cell r="D235">
            <v>113052</v>
          </cell>
        </row>
        <row r="236">
          <cell r="C236" t="str">
            <v>Belföldi kiküldetés</v>
          </cell>
          <cell r="D236">
            <v>5510</v>
          </cell>
        </row>
        <row r="237">
          <cell r="C237" t="str">
            <v>Reprezentáció</v>
          </cell>
          <cell r="D237">
            <v>1080</v>
          </cell>
        </row>
        <row r="238">
          <cell r="C238" t="str">
            <v>Belföldi kiküldetés</v>
          </cell>
          <cell r="D238">
            <v>4446</v>
          </cell>
        </row>
        <row r="239">
          <cell r="C239" t="str">
            <v>Reprezentáció</v>
          </cell>
          <cell r="D239">
            <v>996</v>
          </cell>
        </row>
        <row r="240">
          <cell r="C240" t="str">
            <v>Egyéb anyagbeszerzés</v>
          </cell>
          <cell r="D240">
            <v>22000</v>
          </cell>
        </row>
        <row r="241">
          <cell r="C241" t="str">
            <v>Reprezentáció</v>
          </cell>
          <cell r="D241">
            <v>25600</v>
          </cell>
        </row>
        <row r="242">
          <cell r="C242" t="str">
            <v>Reprezentáció</v>
          </cell>
          <cell r="D242">
            <v>2728</v>
          </cell>
        </row>
        <row r="243">
          <cell r="C243" t="str">
            <v>cafeteria hozzájárulás</v>
          </cell>
          <cell r="D243">
            <v>54000</v>
          </cell>
        </row>
        <row r="244">
          <cell r="C244" t="str">
            <v>Szállítási szolgáltatás díja</v>
          </cell>
          <cell r="D244">
            <v>5000</v>
          </cell>
        </row>
        <row r="245">
          <cell r="C245" t="str">
            <v>Eszközbeszerzés költsége</v>
          </cell>
          <cell r="D245">
            <v>8231675</v>
          </cell>
        </row>
        <row r="246">
          <cell r="C246" t="str">
            <v>Pénzforgalmi jutalék</v>
          </cell>
          <cell r="D246">
            <v>27783</v>
          </cell>
        </row>
        <row r="247">
          <cell r="D247">
            <v>1000000</v>
          </cell>
        </row>
        <row r="248">
          <cell r="C248" t="str">
            <v>Pénzforgalmi jutalék</v>
          </cell>
          <cell r="D248">
            <v>3792</v>
          </cell>
        </row>
        <row r="249">
          <cell r="C249" t="str">
            <v>Könyvvizsgálati díj</v>
          </cell>
          <cell r="D249">
            <v>170000</v>
          </cell>
        </row>
        <row r="250">
          <cell r="C250" t="str">
            <v>Eszközbeszerzés költsége</v>
          </cell>
          <cell r="D250">
            <v>11465191.5</v>
          </cell>
        </row>
        <row r="251">
          <cell r="C251" t="str">
            <v>Pénzforgalmi jutalék</v>
          </cell>
          <cell r="D251">
            <v>30956</v>
          </cell>
        </row>
        <row r="252">
          <cell r="C252" t="str">
            <v>Eszközbeszerzés költsége</v>
          </cell>
          <cell r="D252">
            <v>10449703.11</v>
          </cell>
        </row>
        <row r="253">
          <cell r="C253" t="str">
            <v>Pénzforgalmi jutalék</v>
          </cell>
          <cell r="D253">
            <v>28215</v>
          </cell>
        </row>
        <row r="254">
          <cell r="C254" t="str">
            <v>Reprezentáció</v>
          </cell>
          <cell r="D254">
            <v>5376</v>
          </cell>
        </row>
        <row r="255">
          <cell r="C255" t="str">
            <v>cafeteria hozzájárulás</v>
          </cell>
          <cell r="D255">
            <v>30000</v>
          </cell>
        </row>
        <row r="256">
          <cell r="C256" t="str">
            <v>egyéd dologi kiadás</v>
          </cell>
          <cell r="D256">
            <v>3990</v>
          </cell>
        </row>
        <row r="257">
          <cell r="C257" t="str">
            <v>egyéd dologi kiadás</v>
          </cell>
          <cell r="D257">
            <v>300000</v>
          </cell>
        </row>
        <row r="258">
          <cell r="C258" t="str">
            <v>Közlekedési költségtérítés</v>
          </cell>
          <cell r="D258">
            <v>5510</v>
          </cell>
        </row>
        <row r="259">
          <cell r="C259" t="str">
            <v>Közlekedési költségtérítés</v>
          </cell>
          <cell r="D259">
            <v>7524</v>
          </cell>
        </row>
        <row r="260">
          <cell r="C260" t="str">
            <v>KEOP-El nem számolható költség</v>
          </cell>
          <cell r="D260">
            <v>59000</v>
          </cell>
        </row>
        <row r="261">
          <cell r="C261" t="str">
            <v>KEOP-El nem számolható költség</v>
          </cell>
          <cell r="D261">
            <v>211000</v>
          </cell>
        </row>
        <row r="262">
          <cell r="C262" t="str">
            <v>KEOP-El nem számolható költség</v>
          </cell>
          <cell r="D262">
            <v>31000</v>
          </cell>
        </row>
        <row r="263">
          <cell r="C263" t="str">
            <v>KEOP-El nem számolható költség</v>
          </cell>
          <cell r="D263">
            <v>49500</v>
          </cell>
        </row>
        <row r="264">
          <cell r="C264" t="str">
            <v>KEOP-El nem számolható költség</v>
          </cell>
          <cell r="D264">
            <v>114750</v>
          </cell>
        </row>
        <row r="265">
          <cell r="C265" t="str">
            <v>Reprezentáció</v>
          </cell>
          <cell r="D265">
            <v>20592</v>
          </cell>
        </row>
        <row r="266">
          <cell r="C266" t="str">
            <v>Reprezentáció</v>
          </cell>
          <cell r="D266">
            <v>36560</v>
          </cell>
        </row>
        <row r="267">
          <cell r="C267" t="str">
            <v>Felügyelő mérnök költsége</v>
          </cell>
          <cell r="D267">
            <v>207996.86025</v>
          </cell>
        </row>
        <row r="268">
          <cell r="C268" t="str">
            <v>Pénzforgalmi jutalék</v>
          </cell>
          <cell r="D268">
            <v>3301</v>
          </cell>
        </row>
        <row r="269">
          <cell r="C269" t="str">
            <v>Felügyelő mérnök költsége</v>
          </cell>
          <cell r="D269">
            <v>107727.45749999999</v>
          </cell>
        </row>
        <row r="270">
          <cell r="C270" t="str">
            <v>Pénzforgalmi jutalék</v>
          </cell>
          <cell r="D270">
            <v>3301</v>
          </cell>
        </row>
        <row r="271">
          <cell r="C271" t="str">
            <v>PR tevékenység</v>
          </cell>
          <cell r="D271">
            <v>471680.5293</v>
          </cell>
        </row>
        <row r="272">
          <cell r="C272" t="str">
            <v>Pénzforgalmi jutalék</v>
          </cell>
          <cell r="D272">
            <v>3301</v>
          </cell>
        </row>
        <row r="273">
          <cell r="C273" t="str">
            <v>Felügyelő mérnök költsége</v>
          </cell>
          <cell r="D273">
            <v>161591.18625</v>
          </cell>
        </row>
        <row r="274">
          <cell r="C274" t="str">
            <v>Pénzforgalmi jutalék</v>
          </cell>
          <cell r="D274">
            <v>3301</v>
          </cell>
        </row>
        <row r="275">
          <cell r="C275" t="str">
            <v>Felügyelő mérnök költsége</v>
          </cell>
          <cell r="D275">
            <v>161591.18625</v>
          </cell>
        </row>
        <row r="276">
          <cell r="C276" t="str">
            <v>Pénzforgalmi jutalék</v>
          </cell>
          <cell r="D276">
            <v>3301</v>
          </cell>
        </row>
        <row r="277">
          <cell r="C277" t="str">
            <v>Kommunikációs szolgáltatás</v>
          </cell>
          <cell r="D277">
            <v>84960</v>
          </cell>
        </row>
        <row r="278">
          <cell r="C278" t="str">
            <v>Irodaszer, nyomtatvány beszerzése</v>
          </cell>
          <cell r="D278">
            <v>6300</v>
          </cell>
        </row>
        <row r="279">
          <cell r="D279">
            <v>2700</v>
          </cell>
        </row>
        <row r="280">
          <cell r="C280" t="str">
            <v>Könyvvizsgálati díj</v>
          </cell>
          <cell r="D280">
            <v>170000</v>
          </cell>
        </row>
        <row r="281">
          <cell r="C281" t="str">
            <v>Reprezentáció</v>
          </cell>
          <cell r="D281">
            <v>32012</v>
          </cell>
        </row>
        <row r="282">
          <cell r="C282" t="str">
            <v>Bérleti és lízingdíjak</v>
          </cell>
          <cell r="D282">
            <v>32000</v>
          </cell>
        </row>
        <row r="283">
          <cell r="C283" t="str">
            <v>Postai díjak</v>
          </cell>
          <cell r="D283">
            <v>3520</v>
          </cell>
        </row>
        <row r="284">
          <cell r="D284">
            <v>3000</v>
          </cell>
        </row>
        <row r="285">
          <cell r="D285">
            <v>25000</v>
          </cell>
        </row>
        <row r="286">
          <cell r="C286" t="str">
            <v>LOT1 - Királyszentistván</v>
          </cell>
          <cell r="D286">
            <v>45532629</v>
          </cell>
        </row>
        <row r="287">
          <cell r="C287" t="str">
            <v>Pénzforgalmi jutalék</v>
          </cell>
          <cell r="D287">
            <v>54460</v>
          </cell>
        </row>
        <row r="288">
          <cell r="C288" t="str">
            <v>LOT3 -hulladéksziget</v>
          </cell>
          <cell r="D288">
            <v>2617333</v>
          </cell>
        </row>
        <row r="289">
          <cell r="C289" t="str">
            <v>Pénzforgalmi jutalék</v>
          </cell>
          <cell r="D289">
            <v>3299</v>
          </cell>
        </row>
        <row r="290">
          <cell r="C290" t="str">
            <v>LOT2 - egyéb létesítmények</v>
          </cell>
          <cell r="D290">
            <v>21749539</v>
          </cell>
        </row>
        <row r="291">
          <cell r="C291" t="str">
            <v>Pénzforgalmi jutalék</v>
          </cell>
          <cell r="D291">
            <v>26098</v>
          </cell>
        </row>
        <row r="292">
          <cell r="C292" t="str">
            <v>cafeteria hozzájárulás</v>
          </cell>
          <cell r="D292">
            <v>36500</v>
          </cell>
        </row>
        <row r="293">
          <cell r="C293" t="str">
            <v>egyéd dologi kiadás</v>
          </cell>
          <cell r="D293">
            <v>4250</v>
          </cell>
        </row>
        <row r="294">
          <cell r="C294" t="str">
            <v>Kisértékű tárgyi eszköz, szellemi termékek beszerzése</v>
          </cell>
          <cell r="D294">
            <v>6598</v>
          </cell>
        </row>
        <row r="295">
          <cell r="C295" t="str">
            <v>Belföldi kiküldetés</v>
          </cell>
          <cell r="D295">
            <v>3900</v>
          </cell>
        </row>
        <row r="296">
          <cell r="C296" t="str">
            <v>Reprezentáció</v>
          </cell>
          <cell r="D296">
            <v>2376</v>
          </cell>
        </row>
        <row r="297">
          <cell r="C297" t="str">
            <v>Belföldi kiküldetés</v>
          </cell>
          <cell r="D297">
            <v>3442</v>
          </cell>
        </row>
        <row r="298">
          <cell r="C298" t="str">
            <v>Belföldi kiküldetés</v>
          </cell>
          <cell r="D298">
            <v>3442</v>
          </cell>
        </row>
        <row r="299">
          <cell r="C299" t="str">
            <v>Felügyelő mérnök költsége</v>
          </cell>
          <cell r="D299">
            <v>535894</v>
          </cell>
        </row>
        <row r="300">
          <cell r="C300" t="str">
            <v>Pénzforgalmi jutalék</v>
          </cell>
          <cell r="D300">
            <v>3301</v>
          </cell>
        </row>
        <row r="301">
          <cell r="C301" t="str">
            <v>Felügyelő mérnök költsége</v>
          </cell>
          <cell r="D301">
            <v>535894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Bevétel"/>
      <sheetName val="2. Kiadás "/>
      <sheetName val="3. Bevétel 2"/>
      <sheetName val="4. Kiadás 2"/>
      <sheetName val="5. Társ.feladat"/>
      <sheetName val="6. Többéves"/>
      <sheetName val="7. Beruházás"/>
      <sheetName val="8. Mérleg"/>
      <sheetName val="9. Létszám"/>
      <sheetName val="10. Tábla"/>
      <sheetName val="11.Hit.felv.korl"/>
      <sheetName val="12. EU.projektek"/>
      <sheetName val="Munka1"/>
    </sheetNames>
    <sheetDataSet>
      <sheetData sheetId="4">
        <row r="8">
          <cell r="H8">
            <v>0</v>
          </cell>
        </row>
        <row r="9">
          <cell r="D9" t="str">
            <v>Működési kiadások</v>
          </cell>
          <cell r="M9">
            <v>0</v>
          </cell>
          <cell r="N9">
            <v>0</v>
          </cell>
        </row>
      </sheetData>
      <sheetData sheetId="9">
        <row r="76">
          <cell r="C76" t="str">
            <v>Kompenzációra átadott pénzeszköz önkormányzatnak</v>
          </cell>
        </row>
        <row r="83">
          <cell r="C83" t="str">
            <v>Önkormányzati kifizetések</v>
          </cell>
        </row>
        <row r="91">
          <cell r="C91" t="str">
            <v>KEOP 2.3.0/2F/09-2010-023 II. ütem </v>
          </cell>
        </row>
        <row r="95">
          <cell r="C95" t="str">
            <v>KEOP 1.1.1. 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ruházás (2)"/>
      <sheetName val="Személyi jellegű kiadások  "/>
      <sheetName val="Dologi kiadás"/>
      <sheetName val="Költségvetés (2)"/>
      <sheetName val="FElhalmozás analitika KA"/>
      <sheetName val="FElhalmozás analitika Ke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view="pageBreakPreview" zoomScaleSheetLayoutView="100" zoomScalePageLayoutView="0" workbookViewId="0" topLeftCell="A29">
      <selection activeCell="P39" sqref="P39"/>
    </sheetView>
  </sheetViews>
  <sheetFormatPr defaultColWidth="9.00390625" defaultRowHeight="12.75"/>
  <cols>
    <col min="1" max="1" width="4.75390625" style="2" customWidth="1"/>
    <col min="2" max="2" width="7.00390625" style="120" bestFit="1" customWidth="1"/>
    <col min="3" max="5" width="5.75390625" style="120" customWidth="1"/>
    <col min="6" max="6" width="56.875" style="121" customWidth="1"/>
    <col min="7" max="8" width="12.75390625" style="122" customWidth="1"/>
    <col min="9" max="9" width="12.75390625" style="200" customWidth="1"/>
    <col min="10" max="10" width="15.75390625" style="147" customWidth="1"/>
    <col min="11" max="16384" width="9.125" style="121" customWidth="1"/>
  </cols>
  <sheetData>
    <row r="1" spans="2:10" ht="16.5">
      <c r="B1" s="747" t="s">
        <v>207</v>
      </c>
      <c r="C1" s="747"/>
      <c r="D1" s="747"/>
      <c r="E1" s="747"/>
      <c r="F1" s="747"/>
      <c r="G1" s="747"/>
      <c r="H1" s="747"/>
      <c r="I1" s="747"/>
      <c r="J1" s="747"/>
    </row>
    <row r="2" spans="1:10" s="123" customFormat="1" ht="34.5" customHeight="1">
      <c r="A2" s="2"/>
      <c r="B2" s="748" t="s">
        <v>325</v>
      </c>
      <c r="C2" s="748"/>
      <c r="D2" s="748"/>
      <c r="E2" s="748"/>
      <c r="F2" s="748"/>
      <c r="G2" s="748"/>
      <c r="H2" s="748"/>
      <c r="I2" s="748"/>
      <c r="J2" s="748"/>
    </row>
    <row r="3" spans="1:10" s="123" customFormat="1" ht="34.5" customHeight="1">
      <c r="A3" s="2"/>
      <c r="B3" s="749" t="s">
        <v>194</v>
      </c>
      <c r="C3" s="749"/>
      <c r="D3" s="749"/>
      <c r="E3" s="749"/>
      <c r="F3" s="749"/>
      <c r="G3" s="749"/>
      <c r="H3" s="749"/>
      <c r="I3" s="749"/>
      <c r="J3" s="749"/>
    </row>
    <row r="4" spans="2:10" ht="16.5">
      <c r="B4" s="124"/>
      <c r="C4" s="124"/>
      <c r="D4" s="124"/>
      <c r="E4" s="124"/>
      <c r="F4" s="124"/>
      <c r="G4" s="125"/>
      <c r="H4" s="125"/>
      <c r="I4" s="746" t="s">
        <v>9</v>
      </c>
      <c r="J4" s="746"/>
    </row>
    <row r="5" spans="2:10" ht="17.25" thickBot="1">
      <c r="B5" s="126" t="s">
        <v>14</v>
      </c>
      <c r="C5" s="126" t="s">
        <v>15</v>
      </c>
      <c r="D5" s="126" t="s">
        <v>16</v>
      </c>
      <c r="E5" s="126" t="s">
        <v>17</v>
      </c>
      <c r="F5" s="126" t="s">
        <v>18</v>
      </c>
      <c r="G5" s="127" t="s">
        <v>19</v>
      </c>
      <c r="H5" s="127" t="s">
        <v>20</v>
      </c>
      <c r="I5" s="128" t="s">
        <v>177</v>
      </c>
      <c r="J5" s="128" t="s">
        <v>178</v>
      </c>
    </row>
    <row r="6" spans="1:23" s="130" customFormat="1" ht="57.75" thickBot="1">
      <c r="A6" s="1"/>
      <c r="B6" s="159" t="s">
        <v>70</v>
      </c>
      <c r="C6" s="160" t="s">
        <v>43</v>
      </c>
      <c r="D6" s="113" t="s">
        <v>179</v>
      </c>
      <c r="E6" s="113" t="s">
        <v>180</v>
      </c>
      <c r="F6" s="184" t="s">
        <v>10</v>
      </c>
      <c r="G6" s="185" t="s">
        <v>189</v>
      </c>
      <c r="H6" s="185" t="s">
        <v>188</v>
      </c>
      <c r="I6" s="328" t="s">
        <v>184</v>
      </c>
      <c r="J6" s="329" t="s">
        <v>78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</row>
    <row r="7" spans="1:23" s="132" customFormat="1" ht="25.5" customHeight="1">
      <c r="A7" s="1"/>
      <c r="B7" s="293"/>
      <c r="C7" s="179"/>
      <c r="D7" s="180">
        <v>1</v>
      </c>
      <c r="E7" s="180"/>
      <c r="F7" s="181" t="s">
        <v>169</v>
      </c>
      <c r="G7" s="206">
        <f>SUM(G8,G14,G17,G23,)</f>
        <v>215385</v>
      </c>
      <c r="H7" s="206">
        <f>SUM(H8,H14,H17,H23,)</f>
        <v>186628</v>
      </c>
      <c r="I7" s="206">
        <f>SUM(I8,I14,I17,I23,)</f>
        <v>9425</v>
      </c>
      <c r="J7" s="206">
        <f>SUM(J8,J14,J17,J23,)+1</f>
        <v>432994.46114447864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</row>
    <row r="8" spans="1:23" s="132" customFormat="1" ht="36" customHeight="1">
      <c r="A8" s="1"/>
      <c r="B8" s="138"/>
      <c r="C8" s="178"/>
      <c r="D8" s="182"/>
      <c r="E8" s="182">
        <v>1</v>
      </c>
      <c r="F8" s="178" t="s">
        <v>174</v>
      </c>
      <c r="G8" s="183">
        <f>SUM(G9,G12:G12)</f>
        <v>92</v>
      </c>
      <c r="H8" s="183">
        <f>SUM(H9,H12:H12)</f>
        <v>0</v>
      </c>
      <c r="I8" s="202">
        <f>SUM(I9,I12:I12)</f>
        <v>0</v>
      </c>
      <c r="J8" s="330">
        <f>'8.Mérleg'!C5</f>
        <v>276141.584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</row>
    <row r="9" spans="1:10" s="135" customFormat="1" ht="17.25">
      <c r="A9" s="1"/>
      <c r="B9" s="138"/>
      <c r="C9" s="133"/>
      <c r="D9" s="124"/>
      <c r="E9" s="124"/>
      <c r="F9" s="277" t="s">
        <v>90</v>
      </c>
      <c r="G9" s="134">
        <f>SUM(G10:G11)</f>
        <v>92</v>
      </c>
      <c r="H9" s="134">
        <f>SUM(H10:H11)</f>
        <v>0</v>
      </c>
      <c r="I9" s="35">
        <f>SUM(I10:I11)</f>
        <v>0</v>
      </c>
      <c r="J9" s="331">
        <f>SUM(J10:J11)</f>
        <v>0</v>
      </c>
    </row>
    <row r="10" spans="1:10" ht="33">
      <c r="A10" s="1"/>
      <c r="B10" s="138"/>
      <c r="C10" s="136"/>
      <c r="D10" s="136"/>
      <c r="E10" s="136"/>
      <c r="F10" s="141" t="s">
        <v>191</v>
      </c>
      <c r="G10" s="137">
        <v>92</v>
      </c>
      <c r="H10" s="137">
        <v>0</v>
      </c>
      <c r="I10" s="139">
        <v>0</v>
      </c>
      <c r="J10" s="332"/>
    </row>
    <row r="11" spans="1:10" ht="33">
      <c r="A11" s="1"/>
      <c r="B11" s="138"/>
      <c r="C11" s="136"/>
      <c r="D11" s="136"/>
      <c r="E11" s="136"/>
      <c r="F11" s="141" t="s">
        <v>192</v>
      </c>
      <c r="G11" s="137">
        <v>0</v>
      </c>
      <c r="H11" s="137">
        <v>0</v>
      </c>
      <c r="I11" s="139">
        <v>0</v>
      </c>
      <c r="J11" s="332"/>
    </row>
    <row r="12" spans="1:10" s="135" customFormat="1" ht="17.25">
      <c r="A12" s="1"/>
      <c r="B12" s="138"/>
      <c r="C12" s="140"/>
      <c r="D12" s="136"/>
      <c r="E12" s="136"/>
      <c r="F12" s="278" t="s">
        <v>89</v>
      </c>
      <c r="G12" s="134">
        <v>0</v>
      </c>
      <c r="H12" s="134">
        <v>0</v>
      </c>
      <c r="I12" s="35">
        <v>0</v>
      </c>
      <c r="J12" s="333"/>
    </row>
    <row r="13" spans="1:10" ht="16.5">
      <c r="A13" s="1"/>
      <c r="B13" s="138"/>
      <c r="C13" s="136"/>
      <c r="D13" s="136"/>
      <c r="E13" s="136"/>
      <c r="F13" s="141" t="s">
        <v>22</v>
      </c>
      <c r="G13" s="137">
        <v>0</v>
      </c>
      <c r="H13" s="137">
        <v>0</v>
      </c>
      <c r="I13" s="139">
        <v>0</v>
      </c>
      <c r="J13" s="332"/>
    </row>
    <row r="14" spans="1:10" s="165" customFormat="1" ht="36" customHeight="1">
      <c r="A14" s="1"/>
      <c r="B14" s="138"/>
      <c r="C14" s="133"/>
      <c r="D14" s="124"/>
      <c r="E14" s="124">
        <v>2</v>
      </c>
      <c r="F14" s="163" t="s">
        <v>181</v>
      </c>
      <c r="G14" s="207">
        <f>SUM(G15,G16:G16)</f>
        <v>0</v>
      </c>
      <c r="H14" s="207">
        <v>0</v>
      </c>
      <c r="I14" s="208">
        <v>0</v>
      </c>
      <c r="J14" s="334">
        <v>0</v>
      </c>
    </row>
    <row r="15" spans="1:10" s="135" customFormat="1" ht="17.25">
      <c r="A15" s="1"/>
      <c r="B15" s="138"/>
      <c r="C15" s="133"/>
      <c r="D15" s="124"/>
      <c r="E15" s="124"/>
      <c r="F15" s="278" t="s">
        <v>176</v>
      </c>
      <c r="G15" s="134">
        <v>0</v>
      </c>
      <c r="H15" s="134">
        <v>0</v>
      </c>
      <c r="I15" s="35">
        <v>0</v>
      </c>
      <c r="J15" s="331">
        <v>0</v>
      </c>
    </row>
    <row r="16" spans="1:10" s="135" customFormat="1" ht="34.5">
      <c r="A16" s="1"/>
      <c r="B16" s="138"/>
      <c r="C16" s="133"/>
      <c r="D16" s="124"/>
      <c r="E16" s="124"/>
      <c r="F16" s="278" t="s">
        <v>6</v>
      </c>
      <c r="G16" s="134">
        <v>0</v>
      </c>
      <c r="H16" s="134">
        <v>0</v>
      </c>
      <c r="I16" s="35">
        <v>0</v>
      </c>
      <c r="J16" s="333"/>
    </row>
    <row r="17" spans="1:10" s="165" customFormat="1" ht="36" customHeight="1">
      <c r="A17" s="1"/>
      <c r="B17" s="138"/>
      <c r="C17" s="133"/>
      <c r="D17" s="124"/>
      <c r="E17" s="124">
        <v>3</v>
      </c>
      <c r="F17" s="163" t="s">
        <v>23</v>
      </c>
      <c r="G17" s="207">
        <v>215293</v>
      </c>
      <c r="H17" s="207">
        <f>SUM(H18:H21)</f>
        <v>186628</v>
      </c>
      <c r="I17" s="207">
        <f>SUM(I18:I22)</f>
        <v>9425</v>
      </c>
      <c r="J17" s="334">
        <f>'8.Mérleg'!C7</f>
        <v>156851.87714447867</v>
      </c>
    </row>
    <row r="18" spans="1:10" s="165" customFormat="1" ht="18" customHeight="1">
      <c r="A18" s="1"/>
      <c r="B18" s="138"/>
      <c r="C18" s="133"/>
      <c r="D18" s="124"/>
      <c r="E18" s="124"/>
      <c r="F18" s="141" t="s">
        <v>284</v>
      </c>
      <c r="G18" s="207"/>
      <c r="H18" s="207"/>
      <c r="I18" s="139">
        <v>50</v>
      </c>
      <c r="J18" s="334"/>
    </row>
    <row r="19" spans="1:10" ht="16.5">
      <c r="A19" s="1"/>
      <c r="B19" s="138"/>
      <c r="C19" s="124"/>
      <c r="D19" s="124"/>
      <c r="E19" s="124"/>
      <c r="F19" s="141" t="s">
        <v>7</v>
      </c>
      <c r="G19" s="137"/>
      <c r="H19" s="137">
        <v>96333</v>
      </c>
      <c r="I19" s="139">
        <v>8326</v>
      </c>
      <c r="J19" s="332"/>
    </row>
    <row r="20" spans="1:10" ht="16.5">
      <c r="A20" s="1"/>
      <c r="B20" s="138"/>
      <c r="C20" s="124"/>
      <c r="D20" s="124"/>
      <c r="E20" s="124"/>
      <c r="F20" s="141" t="s">
        <v>285</v>
      </c>
      <c r="G20" s="137"/>
      <c r="H20" s="137">
        <v>0</v>
      </c>
      <c r="I20" s="139">
        <v>40</v>
      </c>
      <c r="J20" s="332"/>
    </row>
    <row r="21" spans="1:13" ht="16.5">
      <c r="A21" s="1"/>
      <c r="B21" s="138"/>
      <c r="C21" s="124"/>
      <c r="D21" s="124"/>
      <c r="E21" s="124"/>
      <c r="F21" s="141" t="s">
        <v>65</v>
      </c>
      <c r="G21" s="137"/>
      <c r="H21" s="137">
        <f>88600+1695</f>
        <v>90295</v>
      </c>
      <c r="I21" s="139">
        <f>111+558</f>
        <v>669</v>
      </c>
      <c r="J21" s="332"/>
      <c r="M21" s="124"/>
    </row>
    <row r="22" spans="1:13" ht="16.5">
      <c r="A22" s="1"/>
      <c r="B22" s="138"/>
      <c r="C22" s="124"/>
      <c r="D22" s="124"/>
      <c r="E22" s="124"/>
      <c r="F22" s="141" t="s">
        <v>286</v>
      </c>
      <c r="G22" s="137"/>
      <c r="H22" s="137"/>
      <c r="I22" s="139">
        <v>340</v>
      </c>
      <c r="J22" s="332"/>
      <c r="M22" s="124"/>
    </row>
    <row r="23" spans="1:10" s="165" customFormat="1" ht="36" customHeight="1">
      <c r="A23" s="1"/>
      <c r="B23" s="138"/>
      <c r="C23" s="133"/>
      <c r="D23" s="124"/>
      <c r="E23" s="124">
        <v>4</v>
      </c>
      <c r="F23" s="163" t="s">
        <v>26</v>
      </c>
      <c r="G23" s="207">
        <v>0</v>
      </c>
      <c r="H23" s="207">
        <v>0</v>
      </c>
      <c r="I23" s="208">
        <v>0</v>
      </c>
      <c r="J23" s="334"/>
    </row>
    <row r="24" spans="1:23" s="132" customFormat="1" ht="36" customHeight="1">
      <c r="A24" s="1"/>
      <c r="B24" s="138"/>
      <c r="C24" s="280"/>
      <c r="D24" s="281">
        <v>2</v>
      </c>
      <c r="E24" s="281"/>
      <c r="F24" s="209" t="s">
        <v>170</v>
      </c>
      <c r="G24" s="282">
        <f>SUM(G25,G30:G30,G31:G31)</f>
        <v>5637881</v>
      </c>
      <c r="H24" s="282">
        <f>SUM(H25,H30:H30,H31:H31)</f>
        <v>5457729</v>
      </c>
      <c r="I24" s="283">
        <f>SUM(I25,I30:I30,I31:I31)</f>
        <v>1276544</v>
      </c>
      <c r="J24" s="335">
        <f>SUM(J25,J30:J30,J31:J31)+1</f>
        <v>2255481.207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</row>
    <row r="25" spans="1:10" s="165" customFormat="1" ht="33" customHeight="1">
      <c r="A25" s="1"/>
      <c r="B25" s="138"/>
      <c r="C25" s="133"/>
      <c r="D25" s="124"/>
      <c r="E25" s="124">
        <v>5</v>
      </c>
      <c r="F25" s="163" t="s">
        <v>175</v>
      </c>
      <c r="G25" s="207">
        <f>SUM(G26,G29)</f>
        <v>4523228</v>
      </c>
      <c r="H25" s="207">
        <f>SUM(H26,H29)</f>
        <v>4496111</v>
      </c>
      <c r="I25" s="208">
        <f>I26</f>
        <v>1276534</v>
      </c>
      <c r="J25" s="336">
        <f>'8.Mérleg'!C13</f>
        <v>1531143.67</v>
      </c>
    </row>
    <row r="26" spans="1:10" s="135" customFormat="1" ht="17.25">
      <c r="A26" s="1"/>
      <c r="B26" s="138"/>
      <c r="C26" s="133"/>
      <c r="D26" s="124"/>
      <c r="E26" s="124"/>
      <c r="F26" s="278" t="s">
        <v>193</v>
      </c>
      <c r="G26" s="134">
        <v>4523228</v>
      </c>
      <c r="H26" s="134">
        <f>SUM(H27:H27)</f>
        <v>4496111</v>
      </c>
      <c r="I26" s="35">
        <f>SUM(I27:I28)</f>
        <v>1276534</v>
      </c>
      <c r="J26" s="331">
        <f>SUM(J27:J27)</f>
        <v>0</v>
      </c>
    </row>
    <row r="27" spans="1:10" ht="33">
      <c r="A27" s="1"/>
      <c r="B27" s="138"/>
      <c r="C27" s="136"/>
      <c r="D27" s="136"/>
      <c r="E27" s="136"/>
      <c r="F27" s="523" t="s">
        <v>287</v>
      </c>
      <c r="G27" s="139"/>
      <c r="H27" s="139">
        <v>4496111</v>
      </c>
      <c r="I27" s="139">
        <v>1274861</v>
      </c>
      <c r="J27" s="332"/>
    </row>
    <row r="28" spans="1:10" ht="16.5">
      <c r="A28" s="1"/>
      <c r="B28" s="138"/>
      <c r="C28" s="136"/>
      <c r="D28" s="136"/>
      <c r="E28" s="136"/>
      <c r="F28" s="523" t="s">
        <v>288</v>
      </c>
      <c r="G28" s="139"/>
      <c r="H28" s="139"/>
      <c r="I28" s="139">
        <v>1673</v>
      </c>
      <c r="J28" s="332">
        <f>'10. Tábla'!G94</f>
        <v>3788.765</v>
      </c>
    </row>
    <row r="29" spans="1:10" s="135" customFormat="1" ht="17.25">
      <c r="A29" s="1"/>
      <c r="B29" s="138"/>
      <c r="C29" s="140"/>
      <c r="D29" s="136"/>
      <c r="E29" s="136"/>
      <c r="F29" s="278" t="s">
        <v>91</v>
      </c>
      <c r="G29" s="35">
        <v>0</v>
      </c>
      <c r="H29" s="35">
        <v>0</v>
      </c>
      <c r="I29" s="35">
        <v>0</v>
      </c>
      <c r="J29" s="333"/>
    </row>
    <row r="30" spans="1:10" s="165" customFormat="1" ht="33" customHeight="1">
      <c r="A30" s="1"/>
      <c r="B30" s="138"/>
      <c r="C30" s="133"/>
      <c r="D30" s="124"/>
      <c r="E30" s="124">
        <v>6</v>
      </c>
      <c r="F30" s="163" t="s">
        <v>25</v>
      </c>
      <c r="G30" s="207">
        <v>1114653</v>
      </c>
      <c r="H30" s="207">
        <v>957056</v>
      </c>
      <c r="I30" s="208">
        <v>10</v>
      </c>
      <c r="J30" s="334">
        <f>'8.Mérleg'!C14</f>
        <v>724336.537</v>
      </c>
    </row>
    <row r="31" spans="1:10" s="165" customFormat="1" ht="33" customHeight="1">
      <c r="A31" s="1"/>
      <c r="B31" s="138"/>
      <c r="C31" s="133"/>
      <c r="D31" s="124"/>
      <c r="E31" s="124">
        <v>7</v>
      </c>
      <c r="F31" s="163" t="s">
        <v>27</v>
      </c>
      <c r="G31" s="164">
        <v>0</v>
      </c>
      <c r="H31" s="164">
        <v>4562</v>
      </c>
      <c r="I31" s="203">
        <v>0</v>
      </c>
      <c r="J31" s="337">
        <v>0</v>
      </c>
    </row>
    <row r="32" spans="1:10" s="146" customFormat="1" ht="36" customHeight="1" thickBot="1">
      <c r="A32" s="1"/>
      <c r="B32" s="138"/>
      <c r="C32" s="171"/>
      <c r="D32" s="172"/>
      <c r="E32" s="172"/>
      <c r="F32" s="173" t="s">
        <v>28</v>
      </c>
      <c r="G32" s="210">
        <f>SUM(G7,G24,)</f>
        <v>5853266</v>
      </c>
      <c r="H32" s="210">
        <f>SUM(H7,H24,)</f>
        <v>5644357</v>
      </c>
      <c r="I32" s="210">
        <f>SUM(I7,I24,)</f>
        <v>1285969</v>
      </c>
      <c r="J32" s="210">
        <f>SUM(J7,J24,)-1</f>
        <v>2688474.6681444785</v>
      </c>
    </row>
    <row r="33" spans="1:10" s="146" customFormat="1" ht="36" customHeight="1" thickBot="1" thickTop="1">
      <c r="A33" s="1"/>
      <c r="B33" s="138"/>
      <c r="C33" s="174"/>
      <c r="D33" s="175"/>
      <c r="E33" s="175"/>
      <c r="F33" s="176" t="s">
        <v>190</v>
      </c>
      <c r="G33" s="177">
        <f>120870+32273</f>
        <v>153143</v>
      </c>
      <c r="H33" s="177">
        <f>+H32-'2. Kiadás'!H17</f>
        <v>-27339</v>
      </c>
      <c r="I33" s="204">
        <f>I32-'2. Kiadás'!I17</f>
        <v>-12692</v>
      </c>
      <c r="J33" s="338">
        <f>+J32-'2. Kiadás'!J17</f>
        <v>-6961.166000000201</v>
      </c>
    </row>
    <row r="34" spans="1:10" s="146" customFormat="1" ht="30" customHeight="1">
      <c r="A34" s="1"/>
      <c r="B34" s="138"/>
      <c r="C34" s="161"/>
      <c r="D34" s="169"/>
      <c r="E34" s="169">
        <v>8</v>
      </c>
      <c r="F34" s="170" t="s">
        <v>29</v>
      </c>
      <c r="G34" s="211">
        <f>SUM(G35,G38)</f>
        <v>174395</v>
      </c>
      <c r="H34" s="211">
        <f>SUM(H35,H38)</f>
        <v>27339</v>
      </c>
      <c r="I34" s="212">
        <f>SUM(I35,I38)</f>
        <v>21252</v>
      </c>
      <c r="J34" s="339">
        <f>SUM(J35,J38)</f>
        <v>6961</v>
      </c>
    </row>
    <row r="35" spans="1:10" s="146" customFormat="1" ht="30" customHeight="1">
      <c r="A35" s="1"/>
      <c r="B35" s="138"/>
      <c r="C35" s="166"/>
      <c r="D35" s="167"/>
      <c r="E35" s="167"/>
      <c r="F35" s="168" t="s">
        <v>92</v>
      </c>
      <c r="G35" s="213">
        <v>174395</v>
      </c>
      <c r="H35" s="213">
        <f>SUM(H36,H37)</f>
        <v>27339</v>
      </c>
      <c r="I35" s="214">
        <f>SUM(I36,I37)</f>
        <v>21252</v>
      </c>
      <c r="J35" s="340">
        <f>SUM(J36,J37)</f>
        <v>6961</v>
      </c>
    </row>
    <row r="36" spans="1:10" s="165" customFormat="1" ht="30" customHeight="1">
      <c r="A36" s="1"/>
      <c r="B36" s="138"/>
      <c r="C36" s="133"/>
      <c r="D36" s="124">
        <v>1</v>
      </c>
      <c r="E36" s="124"/>
      <c r="F36" s="163" t="s">
        <v>30</v>
      </c>
      <c r="G36" s="164">
        <v>0</v>
      </c>
      <c r="H36" s="164">
        <v>0</v>
      </c>
      <c r="I36" s="203">
        <v>0</v>
      </c>
      <c r="J36" s="337"/>
    </row>
    <row r="37" spans="1:10" s="165" customFormat="1" ht="30" customHeight="1">
      <c r="A37" s="1"/>
      <c r="B37" s="138"/>
      <c r="C37" s="133"/>
      <c r="D37" s="124">
        <v>2</v>
      </c>
      <c r="E37" s="124"/>
      <c r="F37" s="163" t="s">
        <v>31</v>
      </c>
      <c r="G37" s="164">
        <f>G35</f>
        <v>174395</v>
      </c>
      <c r="H37" s="164">
        <v>27339</v>
      </c>
      <c r="I37" s="203">
        <v>21252</v>
      </c>
      <c r="J37" s="337">
        <f>'8.Mérleg'!C22</f>
        <v>6961</v>
      </c>
    </row>
    <row r="38" spans="1:10" s="146" customFormat="1" ht="36" customHeight="1">
      <c r="A38" s="1"/>
      <c r="B38" s="138"/>
      <c r="C38" s="166"/>
      <c r="D38" s="167"/>
      <c r="E38" s="167"/>
      <c r="F38" s="168" t="s">
        <v>93</v>
      </c>
      <c r="G38" s="213">
        <f>SUM(G39:G41)</f>
        <v>0</v>
      </c>
      <c r="H38" s="213">
        <f>SUM(H39:H41)</f>
        <v>0</v>
      </c>
      <c r="I38" s="214">
        <f>SUM(I39:I41)</f>
        <v>0</v>
      </c>
      <c r="J38" s="340">
        <f>SUM(J39:J41)</f>
        <v>0</v>
      </c>
    </row>
    <row r="39" spans="1:10" s="165" customFormat="1" ht="30" customHeight="1">
      <c r="A39" s="1"/>
      <c r="B39" s="138"/>
      <c r="C39" s="133"/>
      <c r="D39" s="124">
        <v>2</v>
      </c>
      <c r="E39" s="124"/>
      <c r="F39" s="163" t="s">
        <v>32</v>
      </c>
      <c r="G39" s="164"/>
      <c r="H39" s="164"/>
      <c r="I39" s="203"/>
      <c r="J39" s="337"/>
    </row>
    <row r="40" spans="1:10" ht="16.5">
      <c r="A40" s="1"/>
      <c r="B40" s="138"/>
      <c r="C40" s="124"/>
      <c r="D40" s="124"/>
      <c r="E40" s="124"/>
      <c r="F40" s="141" t="s">
        <v>32</v>
      </c>
      <c r="G40" s="137">
        <v>0</v>
      </c>
      <c r="H40" s="137">
        <v>0</v>
      </c>
      <c r="I40" s="139">
        <v>0</v>
      </c>
      <c r="J40" s="332"/>
    </row>
    <row r="41" spans="1:10" ht="16.5">
      <c r="A41" s="1"/>
      <c r="B41" s="138"/>
      <c r="C41" s="124"/>
      <c r="D41" s="124"/>
      <c r="E41" s="124"/>
      <c r="F41" s="279" t="s">
        <v>33</v>
      </c>
      <c r="G41" s="142"/>
      <c r="H41" s="142">
        <v>0</v>
      </c>
      <c r="I41" s="205">
        <v>0</v>
      </c>
      <c r="J41" s="341"/>
    </row>
    <row r="42" spans="1:10" s="165" customFormat="1" ht="30" customHeight="1">
      <c r="A42" s="1"/>
      <c r="B42" s="138"/>
      <c r="C42" s="133"/>
      <c r="D42" s="124"/>
      <c r="E42" s="124"/>
      <c r="F42" s="163" t="s">
        <v>34</v>
      </c>
      <c r="G42" s="164">
        <v>2830</v>
      </c>
      <c r="H42" s="164">
        <v>0</v>
      </c>
      <c r="I42" s="203">
        <v>0</v>
      </c>
      <c r="J42" s="337"/>
    </row>
    <row r="43" spans="1:10" s="146" customFormat="1" ht="36" customHeight="1" thickBot="1">
      <c r="A43" s="1"/>
      <c r="B43" s="143"/>
      <c r="C43" s="144"/>
      <c r="D43" s="158"/>
      <c r="E43" s="158"/>
      <c r="F43" s="145" t="s">
        <v>35</v>
      </c>
      <c r="G43" s="215">
        <f>SUM(G32,G34,G42:G42)</f>
        <v>6030491</v>
      </c>
      <c r="H43" s="215">
        <f>SUM(H32,H34,H42:H42)</f>
        <v>5671696</v>
      </c>
      <c r="I43" s="216">
        <f>SUM(I32,I34,I42:I42)</f>
        <v>1307221</v>
      </c>
      <c r="J43" s="342">
        <f>SUM(J32,J34,J42:J42)</f>
        <v>2695435.6681444785</v>
      </c>
    </row>
  </sheetData>
  <sheetProtection/>
  <mergeCells count="4">
    <mergeCell ref="I4:J4"/>
    <mergeCell ref="B1:J1"/>
    <mergeCell ref="B2:J2"/>
    <mergeCell ref="B3:J3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61" r:id="rId1"/>
  <rowBreaks count="1" manualBreakCount="1">
    <brk id="30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17"/>
  <sheetViews>
    <sheetView workbookViewId="0" topLeftCell="A71">
      <selection activeCell="L89" sqref="L89"/>
    </sheetView>
  </sheetViews>
  <sheetFormatPr defaultColWidth="9.00390625" defaultRowHeight="12.75"/>
  <cols>
    <col min="1" max="1" width="4.375" style="372" customWidth="1"/>
    <col min="2" max="2" width="5.375" style="372" customWidth="1"/>
    <col min="3" max="3" width="4.125" style="372" customWidth="1"/>
    <col min="4" max="4" width="5.75390625" style="372" customWidth="1"/>
    <col min="5" max="5" width="40.875" style="372" customWidth="1"/>
    <col min="6" max="6" width="13.625" style="373" customWidth="1"/>
    <col min="7" max="7" width="14.75390625" style="372" customWidth="1"/>
    <col min="8" max="8" width="17.625" style="372" customWidth="1"/>
    <col min="9" max="9" width="14.75390625" style="372" customWidth="1"/>
    <col min="10" max="10" width="13.125" style="372" bestFit="1" customWidth="1"/>
    <col min="11" max="11" width="12.875" style="372" customWidth="1"/>
    <col min="12" max="12" width="11.75390625" style="372" customWidth="1"/>
    <col min="13" max="16384" width="9.125" style="372" customWidth="1"/>
  </cols>
  <sheetData>
    <row r="1" spans="1:256" s="354" customFormat="1" ht="16.5">
      <c r="A1" s="371" t="s">
        <v>319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371"/>
      <c r="BB1" s="371"/>
      <c r="BC1" s="371"/>
      <c r="BD1" s="371"/>
      <c r="BE1" s="371"/>
      <c r="BF1" s="371"/>
      <c r="BG1" s="371"/>
      <c r="BH1" s="371"/>
      <c r="BI1" s="371"/>
      <c r="BJ1" s="371"/>
      <c r="BK1" s="371"/>
      <c r="BL1" s="371"/>
      <c r="BM1" s="371"/>
      <c r="BN1" s="371"/>
      <c r="BO1" s="371"/>
      <c r="BP1" s="371"/>
      <c r="BQ1" s="371"/>
      <c r="BR1" s="371"/>
      <c r="BS1" s="371"/>
      <c r="BT1" s="371"/>
      <c r="BU1" s="371"/>
      <c r="BV1" s="371"/>
      <c r="BW1" s="371"/>
      <c r="BX1" s="371"/>
      <c r="BY1" s="371"/>
      <c r="BZ1" s="371"/>
      <c r="CA1" s="371"/>
      <c r="CB1" s="371"/>
      <c r="CC1" s="371"/>
      <c r="CD1" s="371"/>
      <c r="CE1" s="371"/>
      <c r="CF1" s="371"/>
      <c r="CG1" s="371"/>
      <c r="CH1" s="371"/>
      <c r="CI1" s="371"/>
      <c r="CJ1" s="371"/>
      <c r="CK1" s="371"/>
      <c r="CL1" s="371"/>
      <c r="CM1" s="371"/>
      <c r="CN1" s="371"/>
      <c r="CO1" s="371"/>
      <c r="CP1" s="371"/>
      <c r="CQ1" s="371"/>
      <c r="CR1" s="371"/>
      <c r="CS1" s="371"/>
      <c r="CT1" s="371"/>
      <c r="CU1" s="371"/>
      <c r="CV1" s="371"/>
      <c r="CW1" s="371"/>
      <c r="CX1" s="371"/>
      <c r="CY1" s="371"/>
      <c r="CZ1" s="371"/>
      <c r="DA1" s="371"/>
      <c r="DB1" s="371"/>
      <c r="DC1" s="371"/>
      <c r="DD1" s="371"/>
      <c r="DE1" s="371"/>
      <c r="DF1" s="371"/>
      <c r="DG1" s="371"/>
      <c r="DH1" s="371"/>
      <c r="DI1" s="371"/>
      <c r="DJ1" s="371"/>
      <c r="DK1" s="371"/>
      <c r="DL1" s="371"/>
      <c r="DM1" s="371"/>
      <c r="DN1" s="371"/>
      <c r="DO1" s="371"/>
      <c r="DP1" s="371"/>
      <c r="DQ1" s="371"/>
      <c r="DR1" s="371"/>
      <c r="DS1" s="371"/>
      <c r="DT1" s="371"/>
      <c r="DU1" s="371"/>
      <c r="DV1" s="371"/>
      <c r="DW1" s="371"/>
      <c r="DX1" s="371"/>
      <c r="DY1" s="371"/>
      <c r="DZ1" s="371"/>
      <c r="EA1" s="371"/>
      <c r="EB1" s="371"/>
      <c r="EC1" s="371"/>
      <c r="ED1" s="371"/>
      <c r="EE1" s="371"/>
      <c r="EF1" s="371"/>
      <c r="EG1" s="371"/>
      <c r="EH1" s="371"/>
      <c r="EI1" s="371"/>
      <c r="EJ1" s="371"/>
      <c r="EK1" s="371"/>
      <c r="EL1" s="371"/>
      <c r="EM1" s="371"/>
      <c r="EN1" s="371"/>
      <c r="EO1" s="371"/>
      <c r="EP1" s="371"/>
      <c r="EQ1" s="371"/>
      <c r="ER1" s="371"/>
      <c r="ES1" s="371"/>
      <c r="ET1" s="371"/>
      <c r="EU1" s="371"/>
      <c r="EV1" s="371"/>
      <c r="EW1" s="371"/>
      <c r="EX1" s="371"/>
      <c r="EY1" s="371"/>
      <c r="EZ1" s="371"/>
      <c r="FA1" s="371"/>
      <c r="FB1" s="371"/>
      <c r="FC1" s="371"/>
      <c r="FD1" s="371"/>
      <c r="FE1" s="371"/>
      <c r="FF1" s="371"/>
      <c r="FG1" s="371"/>
      <c r="FH1" s="371"/>
      <c r="FI1" s="371"/>
      <c r="FJ1" s="371"/>
      <c r="FK1" s="371"/>
      <c r="FL1" s="371"/>
      <c r="FM1" s="371"/>
      <c r="FN1" s="371"/>
      <c r="FO1" s="371"/>
      <c r="FP1" s="371"/>
      <c r="FQ1" s="371"/>
      <c r="FR1" s="371"/>
      <c r="FS1" s="371"/>
      <c r="FT1" s="371"/>
      <c r="FU1" s="371"/>
      <c r="FV1" s="371"/>
      <c r="FW1" s="371"/>
      <c r="FX1" s="371"/>
      <c r="FY1" s="371"/>
      <c r="FZ1" s="371"/>
      <c r="GA1" s="371"/>
      <c r="GB1" s="371"/>
      <c r="GC1" s="371"/>
      <c r="GD1" s="371"/>
      <c r="GE1" s="371"/>
      <c r="GF1" s="371"/>
      <c r="GG1" s="371"/>
      <c r="GH1" s="371"/>
      <c r="GI1" s="371"/>
      <c r="GJ1" s="371"/>
      <c r="GK1" s="371"/>
      <c r="GL1" s="371"/>
      <c r="GM1" s="371"/>
      <c r="GN1" s="371"/>
      <c r="GO1" s="371"/>
      <c r="GP1" s="371"/>
      <c r="GQ1" s="371"/>
      <c r="GR1" s="371"/>
      <c r="GS1" s="371"/>
      <c r="GT1" s="371"/>
      <c r="GU1" s="371"/>
      <c r="GV1" s="371"/>
      <c r="GW1" s="371"/>
      <c r="GX1" s="371"/>
      <c r="GY1" s="371"/>
      <c r="GZ1" s="371"/>
      <c r="HA1" s="371"/>
      <c r="HB1" s="371"/>
      <c r="HC1" s="371"/>
      <c r="HD1" s="371"/>
      <c r="HE1" s="371"/>
      <c r="HF1" s="371"/>
      <c r="HG1" s="371"/>
      <c r="HH1" s="371"/>
      <c r="HI1" s="371"/>
      <c r="HJ1" s="371"/>
      <c r="HK1" s="371"/>
      <c r="HL1" s="371"/>
      <c r="HM1" s="371"/>
      <c r="HN1" s="371"/>
      <c r="HO1" s="371"/>
      <c r="HP1" s="371"/>
      <c r="HQ1" s="371"/>
      <c r="HR1" s="371"/>
      <c r="HS1" s="371"/>
      <c r="HT1" s="371"/>
      <c r="HU1" s="371"/>
      <c r="HV1" s="371"/>
      <c r="HW1" s="371"/>
      <c r="HX1" s="371"/>
      <c r="HY1" s="371"/>
      <c r="HZ1" s="371"/>
      <c r="IA1" s="371"/>
      <c r="IB1" s="371"/>
      <c r="IC1" s="371"/>
      <c r="ID1" s="371"/>
      <c r="IE1" s="371"/>
      <c r="IF1" s="371"/>
      <c r="IG1" s="371"/>
      <c r="IH1" s="371"/>
      <c r="II1" s="371"/>
      <c r="IJ1" s="371"/>
      <c r="IK1" s="371"/>
      <c r="IL1" s="371"/>
      <c r="IM1" s="371"/>
      <c r="IN1" s="371"/>
      <c r="IO1" s="371"/>
      <c r="IP1" s="371"/>
      <c r="IQ1" s="371"/>
      <c r="IR1" s="371"/>
      <c r="IS1" s="371"/>
      <c r="IT1" s="371"/>
      <c r="IU1" s="371"/>
      <c r="IV1" s="371"/>
    </row>
    <row r="2" spans="1:256" s="354" customFormat="1" ht="16.5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371"/>
      <c r="AO2" s="371"/>
      <c r="AP2" s="371"/>
      <c r="AQ2" s="371"/>
      <c r="AR2" s="371"/>
      <c r="AS2" s="371"/>
      <c r="AT2" s="371"/>
      <c r="AU2" s="371"/>
      <c r="AV2" s="371"/>
      <c r="AW2" s="371"/>
      <c r="AX2" s="371"/>
      <c r="AY2" s="371"/>
      <c r="AZ2" s="371"/>
      <c r="BA2" s="371"/>
      <c r="BB2" s="371"/>
      <c r="BC2" s="371"/>
      <c r="BD2" s="371"/>
      <c r="BE2" s="371"/>
      <c r="BF2" s="371"/>
      <c r="BG2" s="371"/>
      <c r="BH2" s="371"/>
      <c r="BI2" s="371"/>
      <c r="BJ2" s="371"/>
      <c r="BK2" s="371"/>
      <c r="BL2" s="371"/>
      <c r="BM2" s="371"/>
      <c r="BN2" s="371"/>
      <c r="BO2" s="371"/>
      <c r="BP2" s="371"/>
      <c r="BQ2" s="371"/>
      <c r="BR2" s="371"/>
      <c r="BS2" s="371"/>
      <c r="BT2" s="371"/>
      <c r="BU2" s="371"/>
      <c r="BV2" s="371"/>
      <c r="BW2" s="371"/>
      <c r="BX2" s="371"/>
      <c r="BY2" s="371"/>
      <c r="BZ2" s="371"/>
      <c r="CA2" s="371"/>
      <c r="CB2" s="371"/>
      <c r="CC2" s="371"/>
      <c r="CD2" s="371"/>
      <c r="CE2" s="371"/>
      <c r="CF2" s="371"/>
      <c r="CG2" s="371"/>
      <c r="CH2" s="371"/>
      <c r="CI2" s="371"/>
      <c r="CJ2" s="371"/>
      <c r="CK2" s="371"/>
      <c r="CL2" s="371"/>
      <c r="CM2" s="371"/>
      <c r="CN2" s="371"/>
      <c r="CO2" s="371"/>
      <c r="CP2" s="371"/>
      <c r="CQ2" s="371"/>
      <c r="CR2" s="371"/>
      <c r="CS2" s="371"/>
      <c r="CT2" s="371"/>
      <c r="CU2" s="371"/>
      <c r="CV2" s="371"/>
      <c r="CW2" s="371"/>
      <c r="CX2" s="371"/>
      <c r="CY2" s="371"/>
      <c r="CZ2" s="371"/>
      <c r="DA2" s="371"/>
      <c r="DB2" s="371"/>
      <c r="DC2" s="371"/>
      <c r="DD2" s="371"/>
      <c r="DE2" s="371"/>
      <c r="DF2" s="371"/>
      <c r="DG2" s="371"/>
      <c r="DH2" s="371"/>
      <c r="DI2" s="371"/>
      <c r="DJ2" s="371"/>
      <c r="DK2" s="371"/>
      <c r="DL2" s="371"/>
      <c r="DM2" s="371"/>
      <c r="DN2" s="371"/>
      <c r="DO2" s="371"/>
      <c r="DP2" s="371"/>
      <c r="DQ2" s="371"/>
      <c r="DR2" s="371"/>
      <c r="DS2" s="371"/>
      <c r="DT2" s="371"/>
      <c r="DU2" s="371"/>
      <c r="DV2" s="371"/>
      <c r="DW2" s="371"/>
      <c r="DX2" s="371"/>
      <c r="DY2" s="371"/>
      <c r="DZ2" s="371"/>
      <c r="EA2" s="371"/>
      <c r="EB2" s="371"/>
      <c r="EC2" s="371"/>
      <c r="ED2" s="371"/>
      <c r="EE2" s="371"/>
      <c r="EF2" s="371"/>
      <c r="EG2" s="371"/>
      <c r="EH2" s="371"/>
      <c r="EI2" s="371"/>
      <c r="EJ2" s="371"/>
      <c r="EK2" s="371"/>
      <c r="EL2" s="371"/>
      <c r="EM2" s="371"/>
      <c r="EN2" s="371"/>
      <c r="EO2" s="371"/>
      <c r="EP2" s="371"/>
      <c r="EQ2" s="371"/>
      <c r="ER2" s="371"/>
      <c r="ES2" s="371"/>
      <c r="ET2" s="371"/>
      <c r="EU2" s="371"/>
      <c r="EV2" s="371"/>
      <c r="EW2" s="371"/>
      <c r="EX2" s="371"/>
      <c r="EY2" s="371"/>
      <c r="EZ2" s="371"/>
      <c r="FA2" s="371"/>
      <c r="FB2" s="371"/>
      <c r="FC2" s="371"/>
      <c r="FD2" s="371"/>
      <c r="FE2" s="371"/>
      <c r="FF2" s="371"/>
      <c r="FG2" s="371"/>
      <c r="FH2" s="371"/>
      <c r="FI2" s="371"/>
      <c r="FJ2" s="371"/>
      <c r="FK2" s="371"/>
      <c r="FL2" s="371"/>
      <c r="FM2" s="371"/>
      <c r="FN2" s="371"/>
      <c r="FO2" s="371"/>
      <c r="FP2" s="371"/>
      <c r="FQ2" s="371"/>
      <c r="FR2" s="371"/>
      <c r="FS2" s="371"/>
      <c r="FT2" s="371"/>
      <c r="FU2" s="371"/>
      <c r="FV2" s="371"/>
      <c r="FW2" s="371"/>
      <c r="FX2" s="371"/>
      <c r="FY2" s="371"/>
      <c r="FZ2" s="371"/>
      <c r="GA2" s="371"/>
      <c r="GB2" s="371"/>
      <c r="GC2" s="371"/>
      <c r="GD2" s="371"/>
      <c r="GE2" s="371"/>
      <c r="GF2" s="371"/>
      <c r="GG2" s="371"/>
      <c r="GH2" s="371"/>
      <c r="GI2" s="371"/>
      <c r="GJ2" s="371"/>
      <c r="GK2" s="371"/>
      <c r="GL2" s="371"/>
      <c r="GM2" s="371"/>
      <c r="GN2" s="371"/>
      <c r="GO2" s="371"/>
      <c r="GP2" s="371"/>
      <c r="GQ2" s="371"/>
      <c r="GR2" s="371"/>
      <c r="GS2" s="371"/>
      <c r="GT2" s="371"/>
      <c r="GU2" s="371"/>
      <c r="GV2" s="371"/>
      <c r="GW2" s="371"/>
      <c r="GX2" s="371"/>
      <c r="GY2" s="371"/>
      <c r="GZ2" s="371"/>
      <c r="HA2" s="371"/>
      <c r="HB2" s="371"/>
      <c r="HC2" s="371"/>
      <c r="HD2" s="371"/>
      <c r="HE2" s="371"/>
      <c r="HF2" s="371"/>
      <c r="HG2" s="371"/>
      <c r="HH2" s="371"/>
      <c r="HI2" s="371"/>
      <c r="HJ2" s="371"/>
      <c r="HK2" s="371"/>
      <c r="HL2" s="371"/>
      <c r="HM2" s="371"/>
      <c r="HN2" s="371"/>
      <c r="HO2" s="371"/>
      <c r="HP2" s="371"/>
      <c r="HQ2" s="371"/>
      <c r="HR2" s="371"/>
      <c r="HS2" s="371"/>
      <c r="HT2" s="371"/>
      <c r="HU2" s="371"/>
      <c r="HV2" s="371"/>
      <c r="HW2" s="371"/>
      <c r="HX2" s="371"/>
      <c r="HY2" s="371"/>
      <c r="HZ2" s="371"/>
      <c r="IA2" s="371"/>
      <c r="IB2" s="371"/>
      <c r="IC2" s="371"/>
      <c r="ID2" s="371"/>
      <c r="IE2" s="371"/>
      <c r="IF2" s="371"/>
      <c r="IG2" s="371"/>
      <c r="IH2" s="371"/>
      <c r="II2" s="371"/>
      <c r="IJ2" s="371"/>
      <c r="IK2" s="371"/>
      <c r="IL2" s="371"/>
      <c r="IM2" s="371"/>
      <c r="IN2" s="371"/>
      <c r="IO2" s="371"/>
      <c r="IP2" s="371"/>
      <c r="IQ2" s="371"/>
      <c r="IR2" s="371"/>
      <c r="IS2" s="371"/>
      <c r="IT2" s="371"/>
      <c r="IU2" s="371"/>
      <c r="IV2" s="371"/>
    </row>
    <row r="3" spans="1:10" ht="12.75">
      <c r="A3" s="372" t="s">
        <v>210</v>
      </c>
      <c r="I3" s="374"/>
      <c r="J3" s="374"/>
    </row>
    <row r="4" ht="12.75">
      <c r="E4" s="375" t="s">
        <v>211</v>
      </c>
    </row>
    <row r="5" ht="12.75">
      <c r="E5" s="375" t="s">
        <v>212</v>
      </c>
    </row>
    <row r="6" ht="13.5" thickBot="1"/>
    <row r="7" spans="1:9" ht="15" customHeight="1" thickTop="1">
      <c r="A7" s="814" t="s">
        <v>213</v>
      </c>
      <c r="B7" s="815"/>
      <c r="C7" s="815"/>
      <c r="D7" s="815"/>
      <c r="E7" s="815"/>
      <c r="F7" s="815"/>
      <c r="G7" s="376"/>
      <c r="H7" s="720" t="s">
        <v>324</v>
      </c>
      <c r="I7" s="377" t="s">
        <v>323</v>
      </c>
    </row>
    <row r="8" spans="1:9" ht="12.75">
      <c r="A8" s="816"/>
      <c r="B8" s="817"/>
      <c r="C8" s="817"/>
      <c r="D8" s="817"/>
      <c r="E8" s="817"/>
      <c r="F8" s="817"/>
      <c r="G8" s="378"/>
      <c r="H8" s="378"/>
      <c r="I8" s="379">
        <f>I10+I42</f>
        <v>2695435.8341444787</v>
      </c>
    </row>
    <row r="9" spans="1:9" ht="12.75">
      <c r="A9" s="380"/>
      <c r="B9" s="381"/>
      <c r="C9" s="381"/>
      <c r="D9" s="381"/>
      <c r="E9" s="381"/>
      <c r="F9" s="382"/>
      <c r="G9" s="381"/>
      <c r="H9" s="381"/>
      <c r="I9" s="383"/>
    </row>
    <row r="10" spans="1:9" ht="12.75">
      <c r="A10" s="380"/>
      <c r="B10" s="384" t="s">
        <v>214</v>
      </c>
      <c r="C10" s="378"/>
      <c r="D10" s="378"/>
      <c r="E10" s="378"/>
      <c r="F10" s="385"/>
      <c r="G10" s="378"/>
      <c r="H10" s="378"/>
      <c r="I10" s="379">
        <f>I11+I26+I32+I38</f>
        <v>2262442.207</v>
      </c>
    </row>
    <row r="11" spans="1:9" ht="12.75">
      <c r="A11" s="380"/>
      <c r="B11" s="386" t="s">
        <v>215</v>
      </c>
      <c r="C11" s="387"/>
      <c r="D11" s="387"/>
      <c r="E11" s="387"/>
      <c r="F11" s="388"/>
      <c r="G11" s="387"/>
      <c r="H11" s="381"/>
      <c r="I11" s="721">
        <f>I12+I20+I16+1</f>
        <v>291584.902</v>
      </c>
    </row>
    <row r="12" spans="1:9" ht="13.5">
      <c r="A12" s="380"/>
      <c r="B12" s="389"/>
      <c r="C12" s="390" t="s">
        <v>216</v>
      </c>
      <c r="D12" s="391"/>
      <c r="E12" s="391"/>
      <c r="F12" s="382"/>
      <c r="G12" s="381"/>
      <c r="H12" s="381"/>
      <c r="I12" s="451">
        <f>I62</f>
        <v>110068.575</v>
      </c>
    </row>
    <row r="13" spans="1:9" ht="12.75">
      <c r="A13" s="380"/>
      <c r="B13" s="393"/>
      <c r="C13" s="394" t="s">
        <v>217</v>
      </c>
      <c r="D13" s="395"/>
      <c r="E13" s="395"/>
      <c r="F13" s="396"/>
      <c r="G13" s="395"/>
      <c r="H13" s="397">
        <f>I12-H14</f>
        <v>103107.575</v>
      </c>
      <c r="I13" s="392"/>
    </row>
    <row r="14" spans="1:9" ht="12.75">
      <c r="A14" s="380"/>
      <c r="B14" s="393"/>
      <c r="C14" s="399" t="s">
        <v>218</v>
      </c>
      <c r="D14" s="399"/>
      <c r="E14" s="399"/>
      <c r="F14" s="400"/>
      <c r="G14" s="399"/>
      <c r="H14" s="399">
        <v>6961</v>
      </c>
      <c r="I14" s="392"/>
    </row>
    <row r="15" spans="1:9" s="408" customFormat="1" ht="12.75">
      <c r="A15" s="401"/>
      <c r="B15" s="402"/>
      <c r="C15" s="403"/>
      <c r="D15" s="404"/>
      <c r="E15" s="405"/>
      <c r="F15" s="406"/>
      <c r="G15" s="406"/>
      <c r="H15" s="406"/>
      <c r="I15" s="407"/>
    </row>
    <row r="16" spans="1:9" s="408" customFormat="1" ht="12.75">
      <c r="A16" s="401"/>
      <c r="B16" s="402"/>
      <c r="C16" s="403" t="s">
        <v>219</v>
      </c>
      <c r="D16" s="404"/>
      <c r="E16" s="405"/>
      <c r="F16" s="406"/>
      <c r="G16" s="406"/>
      <c r="H16" s="406"/>
      <c r="I16" s="722">
        <f>I63</f>
        <v>36716.277</v>
      </c>
    </row>
    <row r="17" spans="1:9" ht="12.75">
      <c r="A17" s="380"/>
      <c r="B17" s="393"/>
      <c r="C17" s="724" t="s">
        <v>220</v>
      </c>
      <c r="D17" s="724"/>
      <c r="E17" s="724"/>
      <c r="F17" s="725"/>
      <c r="G17" s="724"/>
      <c r="H17" s="724">
        <f>'[1]Beruházás (2)'!B52/1000</f>
        <v>3788.765</v>
      </c>
      <c r="I17" s="392"/>
    </row>
    <row r="18" spans="1:9" ht="12.75">
      <c r="A18" s="380"/>
      <c r="B18" s="393"/>
      <c r="C18" s="394" t="s">
        <v>217</v>
      </c>
      <c r="D18" s="395"/>
      <c r="E18" s="395"/>
      <c r="F18" s="396"/>
      <c r="G18" s="395"/>
      <c r="H18" s="397">
        <f>I16-H17</f>
        <v>32927.512</v>
      </c>
      <c r="I18" s="392"/>
    </row>
    <row r="19" spans="1:9" s="408" customFormat="1" ht="12.75">
      <c r="A19" s="401"/>
      <c r="B19" s="393"/>
      <c r="C19" s="409"/>
      <c r="D19" s="406"/>
      <c r="E19" s="406"/>
      <c r="F19" s="409"/>
      <c r="G19" s="406"/>
      <c r="H19" s="406"/>
      <c r="I19" s="407"/>
    </row>
    <row r="20" spans="1:9" s="408" customFormat="1" ht="14.25" customHeight="1">
      <c r="A20" s="818" t="str">
        <f>C64</f>
        <v>Létesítmények beruházásai (bálatározó)</v>
      </c>
      <c r="B20" s="819"/>
      <c r="C20" s="819"/>
      <c r="D20" s="819"/>
      <c r="E20" s="819"/>
      <c r="F20" s="410"/>
      <c r="G20" s="406"/>
      <c r="H20" s="406"/>
      <c r="I20" s="722">
        <f>I64</f>
        <v>144799.05</v>
      </c>
    </row>
    <row r="21" spans="1:9" ht="12.75">
      <c r="A21" s="380"/>
      <c r="B21" s="389"/>
      <c r="C21" s="381"/>
      <c r="D21" s="381"/>
      <c r="E21" s="381" t="s">
        <v>221</v>
      </c>
      <c r="F21" s="382"/>
      <c r="G21" s="381"/>
      <c r="H21" s="411">
        <f>H64</f>
        <v>30784.050000000003</v>
      </c>
      <c r="I21" s="383"/>
    </row>
    <row r="22" spans="1:9" ht="12.75">
      <c r="A22" s="380"/>
      <c r="B22" s="393"/>
      <c r="C22" s="394" t="s">
        <v>217</v>
      </c>
      <c r="D22" s="395"/>
      <c r="E22" s="395"/>
      <c r="F22" s="396"/>
      <c r="G22" s="395"/>
      <c r="H22" s="397">
        <f>I20-H21</f>
        <v>114014.99999999999</v>
      </c>
      <c r="I22" s="392"/>
    </row>
    <row r="23" spans="1:9" ht="12.75">
      <c r="A23" s="380"/>
      <c r="B23" s="393"/>
      <c r="C23" s="399"/>
      <c r="D23" s="399"/>
      <c r="E23" s="399" t="s">
        <v>222</v>
      </c>
      <c r="F23" s="399"/>
      <c r="G23" s="399"/>
      <c r="H23" s="399">
        <v>0</v>
      </c>
      <c r="I23" s="392"/>
    </row>
    <row r="24" spans="1:9" ht="12.75">
      <c r="A24" s="380"/>
      <c r="B24" s="389"/>
      <c r="C24" s="381"/>
      <c r="D24" s="381"/>
      <c r="E24" s="381"/>
      <c r="F24" s="382"/>
      <c r="G24" s="406"/>
      <c r="H24" s="381"/>
      <c r="I24" s="383"/>
    </row>
    <row r="25" spans="1:9" ht="12.75">
      <c r="A25" s="380"/>
      <c r="B25" s="381"/>
      <c r="C25" s="381"/>
      <c r="D25" s="381"/>
      <c r="E25" s="404"/>
      <c r="F25" s="405"/>
      <c r="G25" s="381"/>
      <c r="H25" s="381"/>
      <c r="I25" s="392"/>
    </row>
    <row r="26" spans="1:9" ht="12.75">
      <c r="A26" s="380"/>
      <c r="B26" s="413" t="s">
        <v>223</v>
      </c>
      <c r="C26" s="413"/>
      <c r="D26" s="413"/>
      <c r="E26" s="414"/>
      <c r="F26" s="415"/>
      <c r="G26" s="414"/>
      <c r="H26" s="381"/>
      <c r="I26" s="425">
        <f>I67+H29</f>
        <v>210707.155</v>
      </c>
    </row>
    <row r="27" spans="1:9" ht="12.75">
      <c r="A27" s="380"/>
      <c r="B27" s="389"/>
      <c r="C27" s="381"/>
      <c r="D27" s="381"/>
      <c r="E27" s="381" t="s">
        <v>221</v>
      </c>
      <c r="F27" s="382"/>
      <c r="G27" s="381"/>
      <c r="H27" s="416">
        <v>0</v>
      </c>
      <c r="I27" s="392"/>
    </row>
    <row r="28" spans="1:9" ht="12.75">
      <c r="A28" s="380"/>
      <c r="B28" s="381"/>
      <c r="C28" s="381"/>
      <c r="D28" s="381"/>
      <c r="E28" s="417" t="s">
        <v>224</v>
      </c>
      <c r="F28" s="418">
        <v>1</v>
      </c>
      <c r="G28" s="419"/>
      <c r="H28" s="398">
        <f>I67</f>
        <v>210707.155</v>
      </c>
      <c r="I28" s="392"/>
    </row>
    <row r="29" spans="1:9" ht="12.75">
      <c r="A29" s="380"/>
      <c r="B29" s="381"/>
      <c r="C29" s="413" t="s">
        <v>225</v>
      </c>
      <c r="D29" s="413"/>
      <c r="E29" s="420"/>
      <c r="F29" s="421"/>
      <c r="G29" s="422"/>
      <c r="H29" s="413">
        <f>I68</f>
        <v>0</v>
      </c>
      <c r="I29" s="392"/>
    </row>
    <row r="30" spans="1:9" ht="12.75">
      <c r="A30" s="380"/>
      <c r="B30" s="381"/>
      <c r="C30" s="394"/>
      <c r="D30" s="394"/>
      <c r="E30" s="423" t="s">
        <v>226</v>
      </c>
      <c r="F30" s="424"/>
      <c r="G30" s="394"/>
      <c r="H30" s="394">
        <f>H29</f>
        <v>0</v>
      </c>
      <c r="I30" s="392"/>
    </row>
    <row r="31" spans="1:9" s="408" customFormat="1" ht="12.75">
      <c r="A31" s="401"/>
      <c r="B31" s="406"/>
      <c r="C31" s="406"/>
      <c r="D31" s="406"/>
      <c r="E31" s="393"/>
      <c r="F31" s="409"/>
      <c r="G31" s="406"/>
      <c r="H31" s="406"/>
      <c r="I31" s="425"/>
    </row>
    <row r="32" spans="1:9" s="408" customFormat="1" ht="12.75">
      <c r="A32" s="401"/>
      <c r="B32" s="406"/>
      <c r="C32" s="426" t="s">
        <v>227</v>
      </c>
      <c r="D32" s="426"/>
      <c r="E32" s="393"/>
      <c r="F32" s="409"/>
      <c r="G32" s="406"/>
      <c r="H32" s="406"/>
      <c r="I32" s="425">
        <f>I70</f>
        <v>1760150.15</v>
      </c>
    </row>
    <row r="33" spans="1:9" ht="12.75">
      <c r="A33" s="380"/>
      <c r="B33" s="389"/>
      <c r="C33" s="381"/>
      <c r="D33" s="381"/>
      <c r="E33" s="381" t="s">
        <v>221</v>
      </c>
      <c r="F33" s="382"/>
      <c r="G33" s="381"/>
      <c r="H33" s="416">
        <f>H70</f>
        <v>374205.15</v>
      </c>
      <c r="I33" s="392"/>
    </row>
    <row r="34" spans="1:9" s="408" customFormat="1" ht="12.75">
      <c r="A34" s="401"/>
      <c r="B34" s="406"/>
      <c r="C34" s="395"/>
      <c r="D34" s="395"/>
      <c r="E34" s="423"/>
      <c r="F34" s="424"/>
      <c r="G34" s="394"/>
      <c r="H34" s="394"/>
      <c r="I34" s="430">
        <f>I32-H33</f>
        <v>1385945</v>
      </c>
    </row>
    <row r="35" spans="1:9" ht="12.75">
      <c r="A35" s="380"/>
      <c r="B35" s="381"/>
      <c r="C35" s="381"/>
      <c r="D35" s="381"/>
      <c r="E35" s="417" t="s">
        <v>224</v>
      </c>
      <c r="F35" s="418">
        <v>0.95</v>
      </c>
      <c r="G35" s="419"/>
      <c r="H35" s="398"/>
      <c r="I35" s="664">
        <f>'[1]Beruházás (2)'!C30/1000</f>
        <v>1316647.75</v>
      </c>
    </row>
    <row r="36" spans="1:9" ht="12.75">
      <c r="A36" s="380"/>
      <c r="B36" s="393"/>
      <c r="C36" s="394"/>
      <c r="D36" s="394"/>
      <c r="E36" s="394" t="s">
        <v>228</v>
      </c>
      <c r="F36" s="466"/>
      <c r="G36" s="394"/>
      <c r="H36" s="397"/>
      <c r="I36" s="665">
        <f>'[1]Beruházás (2)'!D30/1000</f>
        <v>69297.25</v>
      </c>
    </row>
    <row r="37" spans="1:10" s="408" customFormat="1" ht="24" customHeight="1">
      <c r="A37" s="401"/>
      <c r="B37" s="403"/>
      <c r="C37" s="426"/>
      <c r="D37" s="406"/>
      <c r="E37" s="426"/>
      <c r="F37" s="426"/>
      <c r="G37" s="428"/>
      <c r="H37" s="406"/>
      <c r="I37" s="407"/>
      <c r="J37" s="429"/>
    </row>
    <row r="38" spans="1:9" s="408" customFormat="1" ht="13.5">
      <c r="A38" s="401"/>
      <c r="B38" s="426" t="s">
        <v>238</v>
      </c>
      <c r="C38" s="413"/>
      <c r="D38" s="413"/>
      <c r="E38" s="381"/>
      <c r="F38" s="432"/>
      <c r="G38" s="426"/>
      <c r="H38" s="426"/>
      <c r="I38" s="433">
        <f>I72</f>
        <v>0</v>
      </c>
    </row>
    <row r="39" spans="1:9" s="408" customFormat="1" ht="24" customHeight="1">
      <c r="A39" s="401"/>
      <c r="B39" s="822" t="s">
        <v>226</v>
      </c>
      <c r="C39" s="822"/>
      <c r="D39" s="822"/>
      <c r="E39" s="822"/>
      <c r="F39" s="424"/>
      <c r="G39" s="394"/>
      <c r="H39" s="394"/>
      <c r="I39" s="430">
        <v>0</v>
      </c>
    </row>
    <row r="40" spans="1:9" ht="14.25" customHeight="1">
      <c r="A40" s="380"/>
      <c r="B40" s="823" t="s">
        <v>222</v>
      </c>
      <c r="C40" s="823"/>
      <c r="D40" s="823"/>
      <c r="E40" s="823"/>
      <c r="F40" s="412"/>
      <c r="G40" s="412"/>
      <c r="H40" s="434"/>
      <c r="I40" s="435">
        <v>0</v>
      </c>
    </row>
    <row r="41" spans="1:9" s="408" customFormat="1" ht="14.25" customHeight="1">
      <c r="A41" s="401"/>
      <c r="B41" s="714"/>
      <c r="C41" s="714"/>
      <c r="D41" s="714"/>
      <c r="E41" s="714"/>
      <c r="F41" s="406"/>
      <c r="G41" s="406"/>
      <c r="H41" s="406"/>
      <c r="I41" s="407"/>
    </row>
    <row r="42" spans="1:9" s="408" customFormat="1" ht="24" customHeight="1">
      <c r="A42" s="401"/>
      <c r="B42" s="413" t="s">
        <v>229</v>
      </c>
      <c r="C42" s="381"/>
      <c r="D42" s="381"/>
      <c r="E42" s="404"/>
      <c r="F42" s="405"/>
      <c r="G42" s="381"/>
      <c r="H42" s="381"/>
      <c r="I42" s="425">
        <f>I77</f>
        <v>432993.62714447867</v>
      </c>
    </row>
    <row r="43" spans="1:9" s="408" customFormat="1" ht="24" customHeight="1">
      <c r="A43" s="401"/>
      <c r="B43" s="413" t="s">
        <v>230</v>
      </c>
      <c r="C43" s="381"/>
      <c r="D43" s="381"/>
      <c r="E43" s="404"/>
      <c r="F43" s="405"/>
      <c r="G43" s="381"/>
      <c r="H43" s="381"/>
      <c r="I43" s="425">
        <f>I78+I81</f>
        <v>41671.31949484893</v>
      </c>
    </row>
    <row r="44" spans="1:9" s="408" customFormat="1" ht="24" customHeight="1">
      <c r="A44" s="380" t="s">
        <v>231</v>
      </c>
      <c r="B44" s="726"/>
      <c r="C44" s="381"/>
      <c r="D44" s="381"/>
      <c r="E44" s="404"/>
      <c r="F44" s="405"/>
      <c r="G44" s="381"/>
      <c r="H44" s="406"/>
      <c r="I44" s="719">
        <f>H82</f>
        <v>2930.42043</v>
      </c>
    </row>
    <row r="45" spans="1:9" s="408" customFormat="1" ht="24" customHeight="1">
      <c r="A45" s="401"/>
      <c r="B45" s="381"/>
      <c r="C45" s="381" t="s">
        <v>232</v>
      </c>
      <c r="D45" s="381"/>
      <c r="E45" s="404"/>
      <c r="F45" s="405"/>
      <c r="G45" s="381"/>
      <c r="H45" s="381"/>
      <c r="I45" s="407">
        <f>I43-I44</f>
        <v>38740.899064848934</v>
      </c>
    </row>
    <row r="46" spans="1:9" s="408" customFormat="1" ht="24" customHeight="1">
      <c r="A46" s="401"/>
      <c r="B46" s="381"/>
      <c r="C46" s="406"/>
      <c r="D46" s="394" t="s">
        <v>226</v>
      </c>
      <c r="E46" s="423"/>
      <c r="F46" s="424"/>
      <c r="G46" s="394"/>
      <c r="H46" s="394"/>
      <c r="I46" s="430">
        <f>I45-I47</f>
        <v>25129.149064848934</v>
      </c>
    </row>
    <row r="47" spans="1:9" s="408" customFormat="1" ht="24" customHeight="1">
      <c r="A47" s="401"/>
      <c r="B47" s="381"/>
      <c r="C47" s="406"/>
      <c r="D47" s="398" t="s">
        <v>233</v>
      </c>
      <c r="E47" s="417"/>
      <c r="F47" s="418"/>
      <c r="G47" s="398"/>
      <c r="H47" s="398"/>
      <c r="I47" s="664">
        <f>I84</f>
        <v>13611.75</v>
      </c>
    </row>
    <row r="48" spans="1:9" s="408" customFormat="1" ht="24" customHeight="1">
      <c r="A48" s="401"/>
      <c r="B48" s="406"/>
      <c r="C48" s="406"/>
      <c r="D48" s="406"/>
      <c r="E48" s="393"/>
      <c r="F48" s="409"/>
      <c r="G48" s="406"/>
      <c r="H48" s="406"/>
      <c r="I48" s="407"/>
    </row>
    <row r="49" spans="1:9" s="408" customFormat="1" ht="24" customHeight="1">
      <c r="A49" s="401"/>
      <c r="B49" s="381"/>
      <c r="C49" s="426" t="s">
        <v>234</v>
      </c>
      <c r="D49" s="406"/>
      <c r="E49" s="393"/>
      <c r="F49" s="409"/>
      <c r="G49" s="406"/>
      <c r="H49" s="406"/>
      <c r="I49" s="407">
        <f>I86</f>
        <v>364280</v>
      </c>
    </row>
    <row r="50" spans="1:9" s="408" customFormat="1" ht="24" customHeight="1">
      <c r="A50" s="401"/>
      <c r="B50" s="381"/>
      <c r="C50" s="394" t="s">
        <v>226</v>
      </c>
      <c r="D50" s="394"/>
      <c r="E50" s="423"/>
      <c r="F50" s="424"/>
      <c r="G50" s="394"/>
      <c r="H50" s="394"/>
      <c r="I50" s="430">
        <v>101750</v>
      </c>
    </row>
    <row r="51" spans="1:9" s="408" customFormat="1" ht="24" customHeight="1">
      <c r="A51" s="401"/>
      <c r="B51" s="381"/>
      <c r="C51" s="715" t="s">
        <v>235</v>
      </c>
      <c r="D51" s="715"/>
      <c r="E51" s="716"/>
      <c r="F51" s="717"/>
      <c r="G51" s="715"/>
      <c r="H51" s="715"/>
      <c r="I51" s="718">
        <f>'[1]Beruházás (2)'!D33/1000</f>
        <v>262529.834</v>
      </c>
    </row>
    <row r="52" spans="1:9" ht="12.75">
      <c r="A52" s="380"/>
      <c r="B52" s="381"/>
      <c r="C52" s="381"/>
      <c r="D52" s="381"/>
      <c r="E52" s="381"/>
      <c r="F52" s="382"/>
      <c r="G52" s="381"/>
      <c r="H52" s="381"/>
      <c r="I52" s="383"/>
    </row>
    <row r="53" spans="1:9" s="408" customFormat="1" ht="13.5">
      <c r="A53" s="401"/>
      <c r="B53" s="426" t="s">
        <v>236</v>
      </c>
      <c r="C53" s="413"/>
      <c r="D53" s="413"/>
      <c r="E53" s="381"/>
      <c r="F53" s="432"/>
      <c r="G53" s="426"/>
      <c r="H53" s="426"/>
      <c r="I53" s="433">
        <f>I54</f>
        <v>27042.30764962973</v>
      </c>
    </row>
    <row r="54" spans="1:9" s="408" customFormat="1" ht="26.25" customHeight="1">
      <c r="A54" s="401"/>
      <c r="B54" s="820" t="s">
        <v>237</v>
      </c>
      <c r="C54" s="821"/>
      <c r="D54" s="821"/>
      <c r="E54" s="821"/>
      <c r="F54" s="396"/>
      <c r="G54" s="395"/>
      <c r="H54" s="395"/>
      <c r="I54" s="430">
        <f>I91</f>
        <v>27042.30764962973</v>
      </c>
    </row>
    <row r="55" spans="1:9" s="408" customFormat="1" ht="13.5">
      <c r="A55" s="401"/>
      <c r="B55" s="426"/>
      <c r="C55" s="426"/>
      <c r="D55" s="426"/>
      <c r="E55" s="426"/>
      <c r="F55" s="432"/>
      <c r="G55" s="426"/>
      <c r="H55" s="426"/>
      <c r="I55" s="433"/>
    </row>
    <row r="56" spans="1:10" ht="13.5">
      <c r="A56" s="436"/>
      <c r="B56" s="406"/>
      <c r="C56" s="406"/>
      <c r="D56" s="406"/>
      <c r="E56" s="406"/>
      <c r="F56" s="410"/>
      <c r="G56" s="406"/>
      <c r="H56" s="406"/>
      <c r="I56" s="437"/>
      <c r="J56" s="438"/>
    </row>
    <row r="57" spans="1:9" s="443" customFormat="1" ht="15" customHeight="1">
      <c r="A57" s="439" t="s">
        <v>239</v>
      </c>
      <c r="B57" s="440"/>
      <c r="C57" s="440"/>
      <c r="D57" s="440"/>
      <c r="E57" s="440"/>
      <c r="F57" s="440"/>
      <c r="G57" s="441" t="s">
        <v>240</v>
      </c>
      <c r="H57" s="441" t="s">
        <v>241</v>
      </c>
      <c r="I57" s="442" t="s">
        <v>242</v>
      </c>
    </row>
    <row r="58" spans="1:10" ht="15.75" customHeight="1">
      <c r="A58" s="439"/>
      <c r="B58" s="440"/>
      <c r="C58" s="440"/>
      <c r="D58" s="440"/>
      <c r="E58" s="440"/>
      <c r="F58" s="440"/>
      <c r="G58" s="395">
        <f>G60+G77</f>
        <v>2162251.413438888</v>
      </c>
      <c r="H58" s="395">
        <f>H60+H77</f>
        <v>533184.4207055906</v>
      </c>
      <c r="I58" s="427">
        <f>I60+I77</f>
        <v>2695435.8341444787</v>
      </c>
      <c r="J58" s="444"/>
    </row>
    <row r="59" spans="1:10" ht="12.75">
      <c r="A59" s="380"/>
      <c r="B59" s="381"/>
      <c r="C59" s="381"/>
      <c r="D59" s="381"/>
      <c r="E59" s="381"/>
      <c r="F59" s="382"/>
      <c r="G59" s="445" t="s">
        <v>243</v>
      </c>
      <c r="H59" s="445" t="s">
        <v>244</v>
      </c>
      <c r="I59" s="446" t="s">
        <v>245</v>
      </c>
      <c r="J59" s="444"/>
    </row>
    <row r="60" spans="1:11" s="443" customFormat="1" ht="12.75">
      <c r="A60" s="447"/>
      <c r="B60" s="448" t="s">
        <v>246</v>
      </c>
      <c r="C60" s="448"/>
      <c r="D60" s="448"/>
      <c r="E60" s="448"/>
      <c r="F60" s="449"/>
      <c r="G60" s="448">
        <f>G61+G66+G70+G72</f>
        <v>1812656.9976692912</v>
      </c>
      <c r="H60" s="448">
        <f>H61+H66+H70+H72</f>
        <v>449785.2093307087</v>
      </c>
      <c r="I60" s="666">
        <f>I61+I66+I70+I72+1</f>
        <v>2262442.207</v>
      </c>
      <c r="K60" s="372"/>
    </row>
    <row r="61" spans="1:11" s="443" customFormat="1" ht="12.75">
      <c r="A61" s="447"/>
      <c r="B61" s="413"/>
      <c r="C61" s="413" t="s">
        <v>247</v>
      </c>
      <c r="D61" s="413"/>
      <c r="E61" s="413"/>
      <c r="F61" s="450"/>
      <c r="G61" s="413">
        <f>G62+G64+G63</f>
        <v>260799.852</v>
      </c>
      <c r="H61" s="413">
        <f>H62+H64+H63</f>
        <v>30784.050000000003</v>
      </c>
      <c r="I61" s="392">
        <f>I62+I64+I63</f>
        <v>291583.902</v>
      </c>
      <c r="K61" s="372"/>
    </row>
    <row r="62" spans="1:11" s="443" customFormat="1" ht="13.5">
      <c r="A62" s="447"/>
      <c r="B62" s="413"/>
      <c r="C62" s="390" t="s">
        <v>248</v>
      </c>
      <c r="D62" s="391"/>
      <c r="E62" s="391"/>
      <c r="F62" s="450"/>
      <c r="G62" s="390">
        <f>'[1]Beruházás (2)'!G21/1000</f>
        <v>110068.575</v>
      </c>
      <c r="H62" s="390">
        <v>0</v>
      </c>
      <c r="I62" s="451">
        <f>G62+H62</f>
        <v>110068.575</v>
      </c>
      <c r="K62" s="372"/>
    </row>
    <row r="63" spans="1:9" ht="12.75">
      <c r="A63" s="380"/>
      <c r="B63" s="381"/>
      <c r="C63" s="390" t="s">
        <v>249</v>
      </c>
      <c r="D63" s="381"/>
      <c r="E63" s="381"/>
      <c r="F63" s="382"/>
      <c r="G63" s="381">
        <f>'[1]Beruházás (2)'!B53/1000</f>
        <v>36716.277</v>
      </c>
      <c r="H63" s="381">
        <v>0</v>
      </c>
      <c r="I63" s="451">
        <f>SUM(G63:H63)</f>
        <v>36716.277</v>
      </c>
    </row>
    <row r="64" spans="1:9" ht="12.75">
      <c r="A64" s="380"/>
      <c r="B64" s="381"/>
      <c r="C64" s="390" t="s">
        <v>250</v>
      </c>
      <c r="D64" s="390"/>
      <c r="E64" s="390"/>
      <c r="F64" s="382"/>
      <c r="G64" s="381">
        <v>114015</v>
      </c>
      <c r="H64" s="381">
        <v>30784.050000000003</v>
      </c>
      <c r="I64" s="451">
        <v>144799.05</v>
      </c>
    </row>
    <row r="65" spans="1:9" ht="12.75">
      <c r="A65" s="380"/>
      <c r="B65" s="381"/>
      <c r="C65" s="390"/>
      <c r="D65" s="390"/>
      <c r="E65" s="390"/>
      <c r="F65" s="390"/>
      <c r="G65" s="390"/>
      <c r="H65" s="390"/>
      <c r="I65" s="451"/>
    </row>
    <row r="66" spans="1:9" ht="12.75">
      <c r="A66" s="380"/>
      <c r="B66" s="381"/>
      <c r="C66" s="426" t="s">
        <v>223</v>
      </c>
      <c r="D66" s="426"/>
      <c r="E66" s="426"/>
      <c r="F66" s="382"/>
      <c r="G66" s="413">
        <f>SUM(G67:G67)+G68+1</f>
        <v>165912.14566929135</v>
      </c>
      <c r="H66" s="413">
        <f>SUM(H67:H67)+H68</f>
        <v>44796.009330708664</v>
      </c>
      <c r="I66" s="392">
        <f>SUM(I67:I67)+I68</f>
        <v>210707.155</v>
      </c>
    </row>
    <row r="67" spans="1:10" ht="12.75">
      <c r="A67" s="380"/>
      <c r="B67" s="381"/>
      <c r="C67" s="403" t="s">
        <v>251</v>
      </c>
      <c r="D67" s="403"/>
      <c r="E67" s="403"/>
      <c r="F67" s="382"/>
      <c r="G67" s="381">
        <f>I67/1.27</f>
        <v>165911.14566929135</v>
      </c>
      <c r="H67" s="381">
        <f>G67*0.27</f>
        <v>44796.009330708664</v>
      </c>
      <c r="I67" s="383">
        <f>'[1]Beruházás (2)'!G25/1000</f>
        <v>210707.155</v>
      </c>
      <c r="J67" s="443"/>
    </row>
    <row r="68" spans="1:10" ht="14.25" customHeight="1">
      <c r="A68" s="380"/>
      <c r="B68" s="381"/>
      <c r="C68" s="824" t="s">
        <v>252</v>
      </c>
      <c r="D68" s="824"/>
      <c r="E68" s="824"/>
      <c r="F68" s="824"/>
      <c r="G68" s="406">
        <v>0</v>
      </c>
      <c r="H68" s="406">
        <f>G68*0.27</f>
        <v>0</v>
      </c>
      <c r="I68" s="407">
        <f>G68+H68</f>
        <v>0</v>
      </c>
      <c r="J68" s="443"/>
    </row>
    <row r="69" spans="1:9" ht="14.25" customHeight="1">
      <c r="A69" s="380"/>
      <c r="B69" s="381"/>
      <c r="C69" s="452"/>
      <c r="D69" s="452"/>
      <c r="E69" s="452"/>
      <c r="F69" s="452"/>
      <c r="G69" s="406"/>
      <c r="H69" s="406"/>
      <c r="I69" s="407"/>
    </row>
    <row r="70" spans="1:9" ht="12.75">
      <c r="A70" s="380"/>
      <c r="B70" s="381"/>
      <c r="C70" s="426" t="s">
        <v>253</v>
      </c>
      <c r="D70" s="426"/>
      <c r="E70" s="426"/>
      <c r="F70" s="382"/>
      <c r="G70" s="413">
        <f>'[1]Beruházás (2)'!B30/1000</f>
        <v>1385945</v>
      </c>
      <c r="H70" s="413">
        <f>G70*0.27</f>
        <v>374205.15</v>
      </c>
      <c r="I70" s="392">
        <f>G70+H70</f>
        <v>1760150.15</v>
      </c>
    </row>
    <row r="71" spans="1:9" ht="12.75">
      <c r="A71" s="380"/>
      <c r="B71" s="381"/>
      <c r="C71" s="426"/>
      <c r="D71" s="426"/>
      <c r="E71" s="426"/>
      <c r="F71" s="382"/>
      <c r="G71" s="413"/>
      <c r="H71" s="413"/>
      <c r="I71" s="392"/>
    </row>
    <row r="72" spans="1:9" ht="14.25" customHeight="1">
      <c r="A72" s="380"/>
      <c r="B72" s="812" t="s">
        <v>238</v>
      </c>
      <c r="C72" s="812"/>
      <c r="D72" s="812"/>
      <c r="E72" s="812"/>
      <c r="F72" s="382"/>
      <c r="G72" s="413">
        <f>G73</f>
        <v>0</v>
      </c>
      <c r="H72" s="413">
        <f>H73</f>
        <v>0</v>
      </c>
      <c r="I72" s="392">
        <f>I73</f>
        <v>0</v>
      </c>
    </row>
    <row r="73" spans="1:15" ht="14.25" customHeight="1">
      <c r="A73" s="456"/>
      <c r="B73" s="723" t="s">
        <v>265</v>
      </c>
      <c r="C73" s="723"/>
      <c r="D73" s="457"/>
      <c r="E73" s="457"/>
      <c r="F73" s="457"/>
      <c r="G73" s="457">
        <f>SUM(G74:G75)</f>
        <v>0</v>
      </c>
      <c r="H73" s="457">
        <f>SUM(H74:H75)</f>
        <v>0</v>
      </c>
      <c r="I73" s="458">
        <f>SUM(I74:I75)</f>
        <v>0</v>
      </c>
      <c r="J73" s="459"/>
      <c r="K73" s="460"/>
      <c r="L73" s="443"/>
      <c r="M73" s="443"/>
      <c r="N73" s="443"/>
      <c r="O73" s="443"/>
    </row>
    <row r="74" spans="1:11" ht="14.25" customHeight="1">
      <c r="A74" s="461"/>
      <c r="B74" s="813" t="s">
        <v>266</v>
      </c>
      <c r="C74" s="813"/>
      <c r="D74" s="813"/>
      <c r="E74" s="813"/>
      <c r="F74" s="462"/>
      <c r="G74" s="462">
        <v>0</v>
      </c>
      <c r="H74" s="462">
        <v>0</v>
      </c>
      <c r="I74" s="463">
        <f>G74</f>
        <v>0</v>
      </c>
      <c r="J74" s="460"/>
      <c r="K74" s="460"/>
    </row>
    <row r="75" spans="1:11" ht="14.25" customHeight="1">
      <c r="A75" s="461"/>
      <c r="B75" s="813" t="s">
        <v>267</v>
      </c>
      <c r="C75" s="813"/>
      <c r="D75" s="813"/>
      <c r="E75" s="813"/>
      <c r="F75" s="462"/>
      <c r="G75" s="462">
        <v>0</v>
      </c>
      <c r="H75" s="462">
        <v>0</v>
      </c>
      <c r="I75" s="463">
        <f>G75</f>
        <v>0</v>
      </c>
      <c r="J75" s="460"/>
      <c r="K75" s="460"/>
    </row>
    <row r="76" spans="1:9" ht="12.75">
      <c r="A76" s="380"/>
      <c r="B76" s="381"/>
      <c r="C76" s="426"/>
      <c r="D76" s="426"/>
      <c r="E76" s="426"/>
      <c r="F76" s="382"/>
      <c r="G76" s="413"/>
      <c r="H76" s="413"/>
      <c r="I76" s="392"/>
    </row>
    <row r="77" spans="1:15" ht="12.75">
      <c r="A77" s="447"/>
      <c r="B77" s="448" t="s">
        <v>254</v>
      </c>
      <c r="C77" s="448"/>
      <c r="D77" s="448"/>
      <c r="E77" s="448"/>
      <c r="F77" s="449"/>
      <c r="G77" s="448">
        <f>G78+G81+G86+G90</f>
        <v>349594.41576959676</v>
      </c>
      <c r="H77" s="448">
        <f>H78+H81+H86+H90</f>
        <v>83399.2113748819</v>
      </c>
      <c r="I77" s="666">
        <f>I78+I81+I86+I90</f>
        <v>432993.62714447867</v>
      </c>
      <c r="L77" s="443"/>
      <c r="M77" s="443"/>
      <c r="N77" s="443"/>
      <c r="O77" s="443"/>
    </row>
    <row r="78" spans="1:11" s="443" customFormat="1" ht="12.75">
      <c r="A78" s="447"/>
      <c r="B78" s="413" t="s">
        <v>255</v>
      </c>
      <c r="C78" s="413"/>
      <c r="D78" s="413"/>
      <c r="E78" s="413"/>
      <c r="F78" s="450"/>
      <c r="G78" s="413">
        <f>G79+G80</f>
        <v>9126.618064848932</v>
      </c>
      <c r="H78" s="413">
        <f>H79+H80</f>
        <v>0</v>
      </c>
      <c r="I78" s="392">
        <f>I79+I80</f>
        <v>9126.618064848932</v>
      </c>
      <c r="J78" s="372"/>
      <c r="K78" s="372"/>
    </row>
    <row r="79" spans="1:15" s="443" customFormat="1" ht="12.75">
      <c r="A79" s="380"/>
      <c r="B79" s="381"/>
      <c r="C79" s="381"/>
      <c r="D79" s="413"/>
      <c r="E79" s="381" t="s">
        <v>256</v>
      </c>
      <c r="F79" s="382"/>
      <c r="G79" s="381">
        <f>'[1]Személyi jellegű kiadások   (2'!P22/1000+'[1]Személyi jellegű kiadások   (2'!P31/1000</f>
        <v>6669.784</v>
      </c>
      <c r="H79" s="381">
        <v>0</v>
      </c>
      <c r="I79" s="383">
        <f>G79+H79</f>
        <v>6669.784</v>
      </c>
      <c r="J79" s="372"/>
      <c r="K79" s="372"/>
      <c r="L79" s="372"/>
      <c r="M79" s="372"/>
      <c r="N79" s="372"/>
      <c r="O79" s="372"/>
    </row>
    <row r="80" spans="1:15" s="443" customFormat="1" ht="12.75">
      <c r="A80" s="380"/>
      <c r="B80" s="381"/>
      <c r="C80" s="381"/>
      <c r="D80" s="413"/>
      <c r="E80" s="381" t="s">
        <v>257</v>
      </c>
      <c r="F80" s="382"/>
      <c r="G80" s="381">
        <f>'[1]Személyi jellegű kiadások   (2'!P27/1000</f>
        <v>2456.8340648489316</v>
      </c>
      <c r="H80" s="381">
        <v>0</v>
      </c>
      <c r="I80" s="383">
        <f>G80+H80</f>
        <v>2456.8340648489316</v>
      </c>
      <c r="J80" s="372"/>
      <c r="K80" s="372"/>
      <c r="L80" s="372"/>
      <c r="M80" s="372"/>
      <c r="N80" s="372"/>
      <c r="O80" s="372"/>
    </row>
    <row r="81" spans="1:15" ht="12.75">
      <c r="A81" s="447"/>
      <c r="B81" s="413" t="s">
        <v>258</v>
      </c>
      <c r="C81" s="413"/>
      <c r="D81" s="413"/>
      <c r="E81" s="413"/>
      <c r="F81" s="450"/>
      <c r="G81" s="413">
        <f>SUM(G82:G83)+G84</f>
        <v>26590.84438582677</v>
      </c>
      <c r="H81" s="413">
        <f>SUM(H82:H83)+H84</f>
        <v>5953.857044173228</v>
      </c>
      <c r="I81" s="392">
        <f>SUM(I82:I83)+I84</f>
        <v>32544.70143</v>
      </c>
      <c r="J81" s="443"/>
      <c r="L81" s="443"/>
      <c r="M81" s="443"/>
      <c r="N81" s="443"/>
      <c r="O81" s="443"/>
    </row>
    <row r="82" spans="1:9" ht="12.75">
      <c r="A82" s="380"/>
      <c r="B82" s="381"/>
      <c r="C82" s="381"/>
      <c r="D82" s="381"/>
      <c r="E82" s="381" t="s">
        <v>259</v>
      </c>
      <c r="F82" s="382"/>
      <c r="G82" s="381">
        <f>'[1]Dologi kiadás (2)'!C12/1000+'[1]Dologi kiadás (2)'!C23/1000</f>
        <v>15392.931</v>
      </c>
      <c r="H82" s="381">
        <f>'[1]Dologi kiadás (2)'!C13/1000</f>
        <v>2930.42043</v>
      </c>
      <c r="I82" s="383">
        <f>SUM(G82:H82)</f>
        <v>18323.351430000002</v>
      </c>
    </row>
    <row r="83" spans="1:10" ht="12.75">
      <c r="A83" s="380"/>
      <c r="B83" s="381"/>
      <c r="C83" s="381"/>
      <c r="D83" s="381"/>
      <c r="E83" s="381" t="s">
        <v>260</v>
      </c>
      <c r="F83" s="382"/>
      <c r="G83" s="381">
        <f>'[1]Dologi kiadás (2)'!C16/1000</f>
        <v>480</v>
      </c>
      <c r="H83" s="381">
        <f>'[1]Dologi kiadás (2)'!C17/1000</f>
        <v>129.60000000000002</v>
      </c>
      <c r="I83" s="383">
        <f>G83+H83</f>
        <v>609.6</v>
      </c>
      <c r="J83" s="443"/>
    </row>
    <row r="84" spans="1:9" ht="12.75">
      <c r="A84" s="380"/>
      <c r="B84" s="381"/>
      <c r="C84" s="381"/>
      <c r="D84" s="381"/>
      <c r="E84" s="381" t="s">
        <v>261</v>
      </c>
      <c r="F84" s="382"/>
      <c r="G84" s="381">
        <f>I84/1.27</f>
        <v>10717.913385826772</v>
      </c>
      <c r="H84" s="381">
        <f>G84*0.27</f>
        <v>2893.8366141732286</v>
      </c>
      <c r="I84" s="383">
        <f>'[1]Beruházás (2)'!G27/1000</f>
        <v>13611.75</v>
      </c>
    </row>
    <row r="85" spans="1:9" ht="12.75">
      <c r="A85" s="380"/>
      <c r="B85" s="381"/>
      <c r="C85" s="381"/>
      <c r="D85" s="381"/>
      <c r="E85" s="381"/>
      <c r="F85" s="382"/>
      <c r="G85" s="381"/>
      <c r="H85" s="381"/>
      <c r="I85" s="383"/>
    </row>
    <row r="86" spans="1:10" s="443" customFormat="1" ht="14.25" customHeight="1">
      <c r="A86" s="447"/>
      <c r="B86" s="826" t="s">
        <v>262</v>
      </c>
      <c r="C86" s="826"/>
      <c r="D86" s="826"/>
      <c r="E86" s="826"/>
      <c r="F86" s="450"/>
      <c r="G86" s="413">
        <v>286834.6456692913</v>
      </c>
      <c r="H86" s="413">
        <f>G86*0.27</f>
        <v>77445.35433070867</v>
      </c>
      <c r="I86" s="392">
        <f>364280</f>
        <v>364280</v>
      </c>
      <c r="J86" s="372"/>
    </row>
    <row r="87" spans="1:10" s="443" customFormat="1" ht="14.25" customHeight="1">
      <c r="A87" s="447"/>
      <c r="B87" s="667"/>
      <c r="C87" s="667"/>
      <c r="D87" s="667"/>
      <c r="E87" s="667"/>
      <c r="F87" s="450"/>
      <c r="G87" s="413"/>
      <c r="H87" s="413"/>
      <c r="I87" s="392"/>
      <c r="J87" s="372"/>
    </row>
    <row r="88" spans="1:9" ht="12.75">
      <c r="A88" s="380"/>
      <c r="B88" s="381"/>
      <c r="C88" s="381"/>
      <c r="D88" s="381"/>
      <c r="E88" s="381"/>
      <c r="F88" s="382"/>
      <c r="G88" s="381"/>
      <c r="H88" s="381"/>
      <c r="I88" s="383"/>
    </row>
    <row r="89" spans="1:15" ht="12.75">
      <c r="A89" s="447"/>
      <c r="B89" s="426"/>
      <c r="C89" s="381"/>
      <c r="D89" s="381"/>
      <c r="E89" s="381"/>
      <c r="F89" s="413"/>
      <c r="G89" s="381"/>
      <c r="H89" s="381"/>
      <c r="I89" s="383"/>
      <c r="L89" s="443"/>
      <c r="M89" s="443"/>
      <c r="N89" s="443"/>
      <c r="O89" s="443"/>
    </row>
    <row r="90" spans="1:18" s="431" customFormat="1" ht="12.75">
      <c r="A90" s="453"/>
      <c r="B90" s="413" t="s">
        <v>263</v>
      </c>
      <c r="C90" s="413"/>
      <c r="D90" s="413"/>
      <c r="E90" s="413"/>
      <c r="F90" s="450"/>
      <c r="G90" s="413">
        <f>G91</f>
        <v>27042.30764962973</v>
      </c>
      <c r="H90" s="413">
        <f>H91</f>
        <v>0</v>
      </c>
      <c r="I90" s="392">
        <f>I91</f>
        <v>27042.30764962973</v>
      </c>
      <c r="J90" s="372"/>
      <c r="K90" s="443"/>
      <c r="L90" s="372"/>
      <c r="M90" s="372"/>
      <c r="N90" s="372"/>
      <c r="O90" s="372"/>
      <c r="P90" s="372"/>
      <c r="Q90" s="372"/>
      <c r="R90" s="372"/>
    </row>
    <row r="91" spans="1:18" s="431" customFormat="1" ht="25.5" customHeight="1">
      <c r="A91" s="453"/>
      <c r="B91" s="831" t="s">
        <v>264</v>
      </c>
      <c r="C91" s="831"/>
      <c r="D91" s="831"/>
      <c r="E91" s="831"/>
      <c r="F91" s="450"/>
      <c r="G91" s="455">
        <f>G96</f>
        <v>27042.30764962973</v>
      </c>
      <c r="H91" s="413">
        <v>0</v>
      </c>
      <c r="I91" s="383">
        <f>G91+H91</f>
        <v>27042.30764962973</v>
      </c>
      <c r="J91" s="372"/>
      <c r="K91" s="443"/>
      <c r="L91" s="372"/>
      <c r="M91" s="372"/>
      <c r="N91" s="372"/>
      <c r="O91" s="372"/>
      <c r="P91" s="372"/>
      <c r="Q91" s="372"/>
      <c r="R91" s="372"/>
    </row>
    <row r="92" spans="1:18" s="431" customFormat="1" ht="25.5" customHeight="1">
      <c r="A92" s="453"/>
      <c r="B92" s="454"/>
      <c r="C92" s="454"/>
      <c r="D92" s="454"/>
      <c r="E92" s="454"/>
      <c r="F92" s="450"/>
      <c r="G92" s="455"/>
      <c r="H92" s="413"/>
      <c r="I92" s="383"/>
      <c r="J92" s="372"/>
      <c r="K92" s="443"/>
      <c r="L92" s="372"/>
      <c r="M92" s="372"/>
      <c r="N92" s="372"/>
      <c r="O92" s="372"/>
      <c r="P92" s="372"/>
      <c r="Q92" s="372"/>
      <c r="R92" s="372"/>
    </row>
    <row r="93" spans="1:11" ht="12.75">
      <c r="A93" s="453"/>
      <c r="B93" s="464"/>
      <c r="C93" s="381"/>
      <c r="D93" s="381"/>
      <c r="E93" s="381"/>
      <c r="F93" s="382"/>
      <c r="G93" s="455"/>
      <c r="H93" s="381"/>
      <c r="I93" s="383"/>
      <c r="K93" s="443"/>
    </row>
    <row r="94" spans="1:11" ht="12.75">
      <c r="A94" s="453"/>
      <c r="B94" s="464" t="s">
        <v>268</v>
      </c>
      <c r="C94" s="381"/>
      <c r="D94" s="381"/>
      <c r="E94" s="381"/>
      <c r="F94" s="382"/>
      <c r="G94" s="455">
        <f>H17</f>
        <v>3788.765</v>
      </c>
      <c r="H94" s="381"/>
      <c r="I94" s="383"/>
      <c r="K94" s="443"/>
    </row>
    <row r="95" spans="1:11" ht="12.75">
      <c r="A95" s="465"/>
      <c r="B95" s="406" t="s">
        <v>269</v>
      </c>
      <c r="C95" s="406"/>
      <c r="D95" s="406"/>
      <c r="E95" s="406"/>
      <c r="F95" s="410"/>
      <c r="G95" s="406">
        <f>H13+H18+H22+I46+I50+I39+I36</f>
        <v>446226.48606484896</v>
      </c>
      <c r="H95" s="381"/>
      <c r="I95" s="383"/>
      <c r="K95" s="443"/>
    </row>
    <row r="96" spans="1:11" ht="12.75">
      <c r="A96" s="465"/>
      <c r="B96" s="406" t="s">
        <v>270</v>
      </c>
      <c r="C96" s="406"/>
      <c r="D96" s="406"/>
      <c r="E96" s="406"/>
      <c r="F96" s="410"/>
      <c r="G96" s="406">
        <f>'[1]Beruházás (2)'!B8/1000+'[1]Beruházás (2)'!G2/1000</f>
        <v>27042.30764962973</v>
      </c>
      <c r="H96" s="381"/>
      <c r="I96" s="383"/>
      <c r="K96" s="443"/>
    </row>
    <row r="97" spans="1:11" ht="12.75">
      <c r="A97" s="465"/>
      <c r="B97" s="406" t="s">
        <v>235</v>
      </c>
      <c r="C97" s="406"/>
      <c r="D97" s="406"/>
      <c r="E97" s="406"/>
      <c r="F97" s="410"/>
      <c r="G97" s="406">
        <f>+H28+I47+I35</f>
        <v>1540966.655</v>
      </c>
      <c r="H97" s="381"/>
      <c r="I97" s="383"/>
      <c r="K97" s="443"/>
    </row>
    <row r="98" spans="1:11" ht="16.5" customHeight="1">
      <c r="A98" s="465"/>
      <c r="B98" s="406" t="s">
        <v>241</v>
      </c>
      <c r="C98" s="406"/>
      <c r="D98" s="406"/>
      <c r="E98" s="406"/>
      <c r="F98" s="410"/>
      <c r="G98" s="406">
        <f>H21+I44+H33</f>
        <v>407919.62043</v>
      </c>
      <c r="H98" s="381"/>
      <c r="I98" s="383"/>
      <c r="K98" s="443"/>
    </row>
    <row r="99" spans="1:11" ht="12.75">
      <c r="A99" s="467"/>
      <c r="B99" s="825" t="s">
        <v>271</v>
      </c>
      <c r="C99" s="825"/>
      <c r="D99" s="825"/>
      <c r="E99" s="825"/>
      <c r="F99" s="410"/>
      <c r="G99" s="406">
        <f>I51</f>
        <v>262529.834</v>
      </c>
      <c r="H99" s="381"/>
      <c r="I99" s="383"/>
      <c r="K99" s="443"/>
    </row>
    <row r="100" spans="1:9" ht="12.75">
      <c r="A100" s="467"/>
      <c r="B100" s="406" t="s">
        <v>222</v>
      </c>
      <c r="C100" s="406"/>
      <c r="D100" s="406"/>
      <c r="E100" s="406"/>
      <c r="F100" s="410"/>
      <c r="G100" s="406">
        <f>H14</f>
        <v>6961</v>
      </c>
      <c r="H100" s="381"/>
      <c r="I100" s="383"/>
    </row>
    <row r="101" spans="1:11" ht="12.75">
      <c r="A101" s="467"/>
      <c r="B101" s="826" t="s">
        <v>8</v>
      </c>
      <c r="C101" s="826"/>
      <c r="D101" s="826"/>
      <c r="E101" s="826"/>
      <c r="F101" s="382"/>
      <c r="G101" s="413">
        <f>+G97+G98+G100+G95+G96++G99+G94+1</f>
        <v>2695435.6681444785</v>
      </c>
      <c r="H101" s="381"/>
      <c r="I101" s="407"/>
      <c r="K101" s="443"/>
    </row>
    <row r="102" spans="1:9" ht="12.75">
      <c r="A102" s="380"/>
      <c r="B102" s="381"/>
      <c r="C102" s="381"/>
      <c r="D102" s="381"/>
      <c r="E102" s="381"/>
      <c r="F102" s="382"/>
      <c r="G102" s="381"/>
      <c r="H102" s="827"/>
      <c r="I102" s="829"/>
    </row>
    <row r="103" spans="1:9" ht="13.5" thickBot="1">
      <c r="A103" s="468"/>
      <c r="B103" s="469"/>
      <c r="C103" s="469"/>
      <c r="D103" s="469"/>
      <c r="E103" s="469"/>
      <c r="F103" s="470"/>
      <c r="G103" s="469"/>
      <c r="H103" s="828"/>
      <c r="I103" s="830"/>
    </row>
    <row r="104" spans="1:9" ht="13.5" thickTop="1">
      <c r="A104" s="471"/>
      <c r="H104" s="472"/>
      <c r="I104" s="408"/>
    </row>
    <row r="105" spans="1:9" ht="12.75">
      <c r="A105" s="471"/>
      <c r="I105" s="408"/>
    </row>
    <row r="106" spans="1:9" ht="12.75">
      <c r="A106" s="471"/>
      <c r="F106" s="372"/>
      <c r="I106" s="443"/>
    </row>
    <row r="107" spans="1:9" ht="12.75">
      <c r="A107" s="471"/>
      <c r="F107" s="372"/>
      <c r="H107" s="443"/>
      <c r="I107" s="443"/>
    </row>
    <row r="108" spans="1:9" ht="12.75">
      <c r="A108" s="471"/>
      <c r="F108" s="372"/>
      <c r="I108" s="443"/>
    </row>
    <row r="109" spans="1:9" ht="12.75">
      <c r="A109" s="471"/>
      <c r="I109" s="443"/>
    </row>
    <row r="110" spans="1:9" ht="12.75">
      <c r="A110" s="471"/>
      <c r="I110" s="443"/>
    </row>
    <row r="111" spans="1:9" ht="12.75">
      <c r="A111" s="471"/>
      <c r="I111" s="443"/>
    </row>
    <row r="112" spans="1:9" ht="12.75">
      <c r="A112" s="471"/>
      <c r="I112" s="443"/>
    </row>
    <row r="113" ht="12.75">
      <c r="A113" s="473"/>
    </row>
    <row r="114" spans="1:11" ht="12.75">
      <c r="A114" s="473"/>
      <c r="I114" s="443"/>
      <c r="K114" s="443"/>
    </row>
    <row r="115" ht="12.75">
      <c r="A115" s="473"/>
    </row>
    <row r="116" ht="12.75">
      <c r="A116" s="471"/>
    </row>
    <row r="117" ht="12.75">
      <c r="A117" s="431"/>
    </row>
    <row r="120" ht="15" customHeight="1"/>
    <row r="123" ht="27.75" customHeight="1"/>
  </sheetData>
  <sheetProtection/>
  <mergeCells count="15">
    <mergeCell ref="B99:E99"/>
    <mergeCell ref="B101:E101"/>
    <mergeCell ref="H102:H103"/>
    <mergeCell ref="I102:I103"/>
    <mergeCell ref="B86:E86"/>
    <mergeCell ref="B91:E91"/>
    <mergeCell ref="B72:E72"/>
    <mergeCell ref="B74:E74"/>
    <mergeCell ref="B75:E75"/>
    <mergeCell ref="A7:F8"/>
    <mergeCell ref="A20:E20"/>
    <mergeCell ref="B54:E54"/>
    <mergeCell ref="B39:E39"/>
    <mergeCell ref="B40:E40"/>
    <mergeCell ref="C68:F68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8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5">
      <selection activeCell="G11" sqref="G11"/>
    </sheetView>
  </sheetViews>
  <sheetFormatPr defaultColWidth="9.00390625" defaultRowHeight="12.75"/>
  <cols>
    <col min="1" max="1" width="2.75390625" style="585" bestFit="1" customWidth="1"/>
    <col min="2" max="2" width="6.875" style="563" customWidth="1"/>
    <col min="3" max="3" width="4.75390625" style="563" customWidth="1"/>
    <col min="4" max="4" width="31.25390625" style="11" customWidth="1"/>
    <col min="5" max="5" width="11.25390625" style="11" bestFit="1" customWidth="1"/>
    <col min="6" max="6" width="8.875" style="11" customWidth="1"/>
    <col min="7" max="7" width="14.125" style="11" customWidth="1"/>
    <col min="8" max="16384" width="9.125" style="563" customWidth="1"/>
  </cols>
  <sheetData>
    <row r="1" ht="15">
      <c r="B1" s="563" t="s">
        <v>320</v>
      </c>
    </row>
    <row r="2" spans="1:8" ht="39.75" customHeight="1">
      <c r="A2" s="839" t="s">
        <v>1</v>
      </c>
      <c r="B2" s="839"/>
      <c r="C2" s="839"/>
      <c r="D2" s="839"/>
      <c r="E2" s="839"/>
      <c r="F2" s="839"/>
      <c r="G2" s="839"/>
      <c r="H2" s="839"/>
    </row>
    <row r="3" spans="1:8" ht="54.75" customHeight="1">
      <c r="A3" s="840" t="s">
        <v>317</v>
      </c>
      <c r="B3" s="840"/>
      <c r="C3" s="840"/>
      <c r="D3" s="840"/>
      <c r="E3" s="840"/>
      <c r="F3" s="840"/>
      <c r="G3" s="840"/>
      <c r="H3" s="840"/>
    </row>
    <row r="4" spans="1:8" ht="54.75" customHeight="1" thickBot="1">
      <c r="A4" s="564"/>
      <c r="B4" s="564"/>
      <c r="C4" s="564"/>
      <c r="D4" s="564"/>
      <c r="E4" s="564"/>
      <c r="F4" s="564"/>
      <c r="G4" s="564"/>
      <c r="H4" s="564"/>
    </row>
    <row r="5" spans="1:8" ht="39.75" customHeight="1">
      <c r="A5" s="565"/>
      <c r="B5" s="841" t="s">
        <v>300</v>
      </c>
      <c r="C5" s="841"/>
      <c r="D5" s="841"/>
      <c r="E5" s="566"/>
      <c r="F5" s="567"/>
      <c r="G5" s="567"/>
      <c r="H5" s="568"/>
    </row>
    <row r="6" spans="1:8" ht="17.25" customHeight="1">
      <c r="A6" s="569"/>
      <c r="B6" s="6" t="s">
        <v>318</v>
      </c>
      <c r="C6" s="6"/>
      <c r="D6" s="5"/>
      <c r="E6" s="5"/>
      <c r="F6" s="5"/>
      <c r="G6" s="5"/>
      <c r="H6" s="570"/>
    </row>
    <row r="7" spans="1:8" ht="15">
      <c r="A7" s="569"/>
      <c r="B7" s="571" t="s">
        <v>71</v>
      </c>
      <c r="C7" s="6" t="s">
        <v>301</v>
      </c>
      <c r="D7" s="5"/>
      <c r="E7" s="5"/>
      <c r="F7" s="5"/>
      <c r="G7" s="5">
        <v>0</v>
      </c>
      <c r="H7" s="570" t="s">
        <v>302</v>
      </c>
    </row>
    <row r="8" spans="1:8" ht="15">
      <c r="A8" s="569"/>
      <c r="B8" s="571" t="s">
        <v>72</v>
      </c>
      <c r="C8" s="6" t="s">
        <v>303</v>
      </c>
      <c r="D8" s="5"/>
      <c r="E8" s="5"/>
      <c r="F8" s="5"/>
      <c r="G8" s="5">
        <v>0</v>
      </c>
      <c r="H8" s="570" t="s">
        <v>302</v>
      </c>
    </row>
    <row r="9" spans="1:8" ht="15">
      <c r="A9" s="569"/>
      <c r="B9" s="571" t="s">
        <v>73</v>
      </c>
      <c r="C9" s="6" t="s">
        <v>304</v>
      </c>
      <c r="D9" s="5"/>
      <c r="E9" s="5"/>
      <c r="F9" s="5"/>
      <c r="G9" s="5">
        <v>0</v>
      </c>
      <c r="H9" s="570" t="s">
        <v>302</v>
      </c>
    </row>
    <row r="10" spans="1:8" ht="42" customHeight="1">
      <c r="A10" s="569"/>
      <c r="B10" s="571" t="s">
        <v>74</v>
      </c>
      <c r="C10" s="842" t="s">
        <v>305</v>
      </c>
      <c r="D10" s="843"/>
      <c r="E10" s="843"/>
      <c r="F10" s="5"/>
      <c r="G10" s="5">
        <f>'10. Tábla'!G95</f>
        <v>446226.48606484896</v>
      </c>
      <c r="H10" s="570" t="s">
        <v>302</v>
      </c>
    </row>
    <row r="11" spans="1:8" ht="15">
      <c r="A11" s="569"/>
      <c r="B11" s="571" t="s">
        <v>75</v>
      </c>
      <c r="C11" s="6" t="s">
        <v>306</v>
      </c>
      <c r="D11" s="5"/>
      <c r="E11" s="5"/>
      <c r="F11" s="5"/>
      <c r="G11" s="5">
        <v>0</v>
      </c>
      <c r="H11" s="570" t="s">
        <v>302</v>
      </c>
    </row>
    <row r="12" spans="1:8" ht="15">
      <c r="A12" s="569"/>
      <c r="B12" s="571" t="s">
        <v>76</v>
      </c>
      <c r="C12" s="6" t="s">
        <v>307</v>
      </c>
      <c r="D12" s="5"/>
      <c r="E12" s="5"/>
      <c r="F12" s="5"/>
      <c r="G12" s="5">
        <v>0</v>
      </c>
      <c r="H12" s="570" t="s">
        <v>302</v>
      </c>
    </row>
    <row r="13" spans="1:8" s="576" customFormat="1" ht="30" customHeight="1">
      <c r="A13" s="572" t="s">
        <v>71</v>
      </c>
      <c r="B13" s="844" t="s">
        <v>308</v>
      </c>
      <c r="C13" s="844"/>
      <c r="D13" s="844"/>
      <c r="E13" s="573"/>
      <c r="F13" s="31"/>
      <c r="G13" s="574">
        <f>SUM(G7:G12)</f>
        <v>446226.48606484896</v>
      </c>
      <c r="H13" s="575" t="s">
        <v>302</v>
      </c>
    </row>
    <row r="14" spans="1:8" ht="30" customHeight="1">
      <c r="A14" s="569" t="s">
        <v>72</v>
      </c>
      <c r="B14" s="832" t="s">
        <v>309</v>
      </c>
      <c r="C14" s="832"/>
      <c r="D14" s="832"/>
      <c r="E14" s="832"/>
      <c r="F14" s="833"/>
      <c r="G14" s="833"/>
      <c r="H14" s="579"/>
    </row>
    <row r="15" spans="1:8" ht="15">
      <c r="A15" s="569"/>
      <c r="B15" s="577"/>
      <c r="C15" s="834" t="s">
        <v>310</v>
      </c>
      <c r="D15" s="834"/>
      <c r="E15" s="577"/>
      <c r="F15" s="578"/>
      <c r="G15" s="8">
        <f>G13*50%</f>
        <v>223113.24303242448</v>
      </c>
      <c r="H15" s="579" t="s">
        <v>302</v>
      </c>
    </row>
    <row r="16" spans="1:8" ht="15">
      <c r="A16" s="569"/>
      <c r="B16" s="577"/>
      <c r="C16" s="55"/>
      <c r="D16" s="55"/>
      <c r="E16" s="577"/>
      <c r="F16" s="578"/>
      <c r="G16" s="8"/>
      <c r="H16" s="579"/>
    </row>
    <row r="17" spans="1:8" ht="30" customHeight="1">
      <c r="A17" s="572" t="s">
        <v>73</v>
      </c>
      <c r="B17" s="835" t="s">
        <v>311</v>
      </c>
      <c r="C17" s="835"/>
      <c r="D17" s="835"/>
      <c r="E17" s="502"/>
      <c r="F17" s="5"/>
      <c r="G17" s="5"/>
      <c r="H17" s="570"/>
    </row>
    <row r="18" spans="1:8" ht="16.5" customHeight="1">
      <c r="A18" s="569"/>
      <c r="B18" s="6"/>
      <c r="C18" s="6" t="s">
        <v>312</v>
      </c>
      <c r="D18" s="5"/>
      <c r="E18" s="5">
        <v>0</v>
      </c>
      <c r="F18" s="5" t="s">
        <v>302</v>
      </c>
      <c r="G18" s="5"/>
      <c r="H18" s="570"/>
    </row>
    <row r="19" spans="1:8" ht="15.75" customHeight="1">
      <c r="A19" s="569"/>
      <c r="B19" s="6"/>
      <c r="C19" s="6" t="s">
        <v>313</v>
      </c>
      <c r="D19" s="6"/>
      <c r="E19" s="5">
        <v>0</v>
      </c>
      <c r="F19" s="5" t="s">
        <v>302</v>
      </c>
      <c r="G19" s="836">
        <f>SUM(E18:E21)</f>
        <v>0</v>
      </c>
      <c r="H19" s="837" t="s">
        <v>302</v>
      </c>
    </row>
    <row r="20" spans="1:8" ht="15.75" customHeight="1">
      <c r="A20" s="569"/>
      <c r="B20" s="6"/>
      <c r="C20" s="6" t="s">
        <v>314</v>
      </c>
      <c r="D20" s="6"/>
      <c r="E20" s="5">
        <v>0</v>
      </c>
      <c r="F20" s="5" t="s">
        <v>302</v>
      </c>
      <c r="G20" s="836"/>
      <c r="H20" s="837"/>
    </row>
    <row r="21" spans="1:8" ht="30" customHeight="1">
      <c r="A21" s="569"/>
      <c r="B21" s="6"/>
      <c r="C21" s="838" t="s">
        <v>315</v>
      </c>
      <c r="D21" s="838"/>
      <c r="E21" s="5">
        <v>0</v>
      </c>
      <c r="F21" s="5" t="s">
        <v>302</v>
      </c>
      <c r="G21" s="5"/>
      <c r="H21" s="570"/>
    </row>
    <row r="22" spans="1:8" ht="15">
      <c r="A22" s="569"/>
      <c r="B22" s="6"/>
      <c r="C22" s="6"/>
      <c r="D22" s="5"/>
      <c r="E22" s="5"/>
      <c r="F22" s="5"/>
      <c r="G22" s="5"/>
      <c r="H22" s="570"/>
    </row>
    <row r="23" spans="1:8" ht="30" customHeight="1" thickBot="1">
      <c r="A23" s="580" t="s">
        <v>74</v>
      </c>
      <c r="B23" s="581" t="s">
        <v>316</v>
      </c>
      <c r="C23" s="581"/>
      <c r="D23" s="581"/>
      <c r="E23" s="581"/>
      <c r="F23" s="582"/>
      <c r="G23" s="583">
        <f>SUM(G15,G19)</f>
        <v>223113.24303242448</v>
      </c>
      <c r="H23" s="584" t="s">
        <v>302</v>
      </c>
    </row>
    <row r="25" ht="15">
      <c r="D25" s="11" t="s">
        <v>44</v>
      </c>
    </row>
  </sheetData>
  <sheetProtection/>
  <mergeCells count="11">
    <mergeCell ref="A2:H2"/>
    <mergeCell ref="A3:H3"/>
    <mergeCell ref="B5:D5"/>
    <mergeCell ref="C10:E10"/>
    <mergeCell ref="B13:D13"/>
    <mergeCell ref="B14:G14"/>
    <mergeCell ref="C15:D15"/>
    <mergeCell ref="B17:D17"/>
    <mergeCell ref="G19:G20"/>
    <mergeCell ref="H19:H20"/>
    <mergeCell ref="C21:D2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view="pageBreakPreview" zoomScale="90" zoomScaleSheetLayoutView="90" zoomScalePageLayoutView="0" workbookViewId="0" topLeftCell="A1">
      <selection activeCell="K20" sqref="K20"/>
    </sheetView>
  </sheetViews>
  <sheetFormatPr defaultColWidth="9.00390625" defaultRowHeight="12.75"/>
  <cols>
    <col min="1" max="1" width="4.75390625" style="219" customWidth="1"/>
    <col min="2" max="2" width="35.375" style="227" customWidth="1"/>
    <col min="3" max="3" width="30.00390625" style="219" customWidth="1"/>
    <col min="4" max="4" width="15.875" style="220" customWidth="1"/>
    <col min="5" max="5" width="12.75390625" style="220" customWidth="1"/>
    <col min="6" max="8" width="14.75390625" style="220" customWidth="1"/>
    <col min="9" max="9" width="11.75390625" style="220" customWidth="1"/>
    <col min="10" max="10" width="14.75390625" style="220" customWidth="1"/>
    <col min="11" max="11" width="12.75390625" style="220" customWidth="1"/>
    <col min="12" max="12" width="11.75390625" style="220" customWidth="1"/>
    <col min="13" max="13" width="14.75390625" style="220" customWidth="1"/>
    <col min="14" max="14" width="10.875" style="220" bestFit="1" customWidth="1"/>
    <col min="15" max="16384" width="9.125" style="221" customWidth="1"/>
  </cols>
  <sheetData>
    <row r="1" spans="2:14" ht="25.5" customHeight="1">
      <c r="B1" s="563" t="s">
        <v>321</v>
      </c>
      <c r="C1" s="563"/>
      <c r="D1" s="11"/>
      <c r="M1" s="858"/>
      <c r="N1" s="858"/>
    </row>
    <row r="2" spans="1:14" s="223" customFormat="1" ht="25.5" customHeight="1">
      <c r="A2" s="859" t="s">
        <v>1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</row>
    <row r="3" spans="1:14" s="223" customFormat="1" ht="25.5" customHeight="1">
      <c r="A3" s="860" t="s">
        <v>57</v>
      </c>
      <c r="B3" s="860"/>
      <c r="C3" s="860"/>
      <c r="D3" s="860"/>
      <c r="E3" s="860"/>
      <c r="F3" s="860"/>
      <c r="G3" s="860"/>
      <c r="H3" s="860"/>
      <c r="I3" s="860"/>
      <c r="J3" s="860"/>
      <c r="K3" s="860"/>
      <c r="L3" s="860"/>
      <c r="M3" s="860"/>
      <c r="N3" s="860"/>
    </row>
    <row r="4" spans="1:14" s="223" customFormat="1" ht="25.5" customHeight="1">
      <c r="A4" s="859" t="s">
        <v>58</v>
      </c>
      <c r="B4" s="859"/>
      <c r="C4" s="859"/>
      <c r="D4" s="859"/>
      <c r="E4" s="859"/>
      <c r="F4" s="859"/>
      <c r="G4" s="859"/>
      <c r="H4" s="859"/>
      <c r="I4" s="859"/>
      <c r="J4" s="859"/>
      <c r="K4" s="859"/>
      <c r="L4" s="859"/>
      <c r="M4" s="859"/>
      <c r="N4" s="859"/>
    </row>
    <row r="5" spans="1:14" s="223" customFormat="1" ht="18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857" t="s">
        <v>9</v>
      </c>
      <c r="N5" s="857"/>
    </row>
    <row r="6" spans="1:14" s="232" customFormat="1" ht="15.75" thickBot="1">
      <c r="A6" s="847" t="s">
        <v>14</v>
      </c>
      <c r="B6" s="847"/>
      <c r="C6" s="232" t="s">
        <v>15</v>
      </c>
      <c r="D6" s="233" t="s">
        <v>16</v>
      </c>
      <c r="E6" s="233" t="s">
        <v>17</v>
      </c>
      <c r="F6" s="233" t="s">
        <v>18</v>
      </c>
      <c r="G6" s="233" t="s">
        <v>19</v>
      </c>
      <c r="H6" s="233" t="s">
        <v>20</v>
      </c>
      <c r="I6" s="233" t="s">
        <v>177</v>
      </c>
      <c r="J6" s="233" t="s">
        <v>178</v>
      </c>
      <c r="K6" s="233" t="s">
        <v>123</v>
      </c>
      <c r="L6" s="233" t="s">
        <v>124</v>
      </c>
      <c r="M6" s="234" t="s">
        <v>125</v>
      </c>
      <c r="N6" s="234" t="s">
        <v>126</v>
      </c>
    </row>
    <row r="7" spans="1:14" s="222" customFormat="1" ht="16.5">
      <c r="A7" s="851" t="s">
        <v>21</v>
      </c>
      <c r="B7" s="853" t="s">
        <v>59</v>
      </c>
      <c r="C7" s="855" t="s">
        <v>60</v>
      </c>
      <c r="D7" s="846" t="s">
        <v>55</v>
      </c>
      <c r="E7" s="846" t="s">
        <v>61</v>
      </c>
      <c r="F7" s="846"/>
      <c r="G7" s="846"/>
      <c r="H7" s="846"/>
      <c r="I7" s="846"/>
      <c r="J7" s="846"/>
      <c r="K7" s="846" t="s">
        <v>78</v>
      </c>
      <c r="L7" s="846"/>
      <c r="M7" s="846"/>
      <c r="N7" s="861" t="s">
        <v>185</v>
      </c>
    </row>
    <row r="8" spans="1:14" s="222" customFormat="1" ht="16.5">
      <c r="A8" s="852"/>
      <c r="B8" s="854"/>
      <c r="C8" s="845"/>
      <c r="D8" s="856"/>
      <c r="E8" s="856" t="s">
        <v>62</v>
      </c>
      <c r="F8" s="856" t="s">
        <v>63</v>
      </c>
      <c r="G8" s="856"/>
      <c r="H8" s="856"/>
      <c r="I8" s="856"/>
      <c r="J8" s="668" t="s">
        <v>8</v>
      </c>
      <c r="K8" s="856" t="s">
        <v>62</v>
      </c>
      <c r="L8" s="856" t="s">
        <v>63</v>
      </c>
      <c r="M8" s="845" t="s">
        <v>8</v>
      </c>
      <c r="N8" s="862"/>
    </row>
    <row r="9" spans="1:14" s="222" customFormat="1" ht="16.5">
      <c r="A9" s="852"/>
      <c r="B9" s="854"/>
      <c r="C9" s="845"/>
      <c r="D9" s="856"/>
      <c r="E9" s="856"/>
      <c r="F9" s="669" t="s">
        <v>201</v>
      </c>
      <c r="G9" s="669">
        <v>2015</v>
      </c>
      <c r="H9" s="669">
        <v>2016</v>
      </c>
      <c r="I9" s="669">
        <v>2017</v>
      </c>
      <c r="J9" s="668"/>
      <c r="K9" s="856"/>
      <c r="L9" s="856"/>
      <c r="M9" s="845"/>
      <c r="N9" s="862"/>
    </row>
    <row r="10" spans="1:14" s="520" customFormat="1" ht="33" customHeight="1">
      <c r="A10" s="670" t="s">
        <v>71</v>
      </c>
      <c r="B10" s="516" t="s">
        <v>280</v>
      </c>
      <c r="C10" s="517" t="s">
        <v>281</v>
      </c>
      <c r="D10" s="518">
        <f>J10+E10</f>
        <v>3429787.912133</v>
      </c>
      <c r="E10" s="518">
        <v>0</v>
      </c>
      <c r="F10" s="518">
        <f>3205469007.133/1000</f>
        <v>3205469.007133</v>
      </c>
      <c r="G10" s="518">
        <f>'10. Tábla'!H28+'10. Tábla'!I47</f>
        <v>224318.905</v>
      </c>
      <c r="H10" s="518">
        <v>0</v>
      </c>
      <c r="I10" s="518">
        <v>0</v>
      </c>
      <c r="J10" s="519">
        <f>SUM(E10:I10)</f>
        <v>3429787.912133</v>
      </c>
      <c r="K10" s="518">
        <v>0</v>
      </c>
      <c r="L10" s="519">
        <f>G10</f>
        <v>224318.905</v>
      </c>
      <c r="M10" s="518">
        <f>SUM(K10:L10)</f>
        <v>224318.905</v>
      </c>
      <c r="N10" s="671">
        <v>0</v>
      </c>
    </row>
    <row r="11" spans="1:14" s="521" customFormat="1" ht="33" customHeight="1">
      <c r="A11" s="670" t="s">
        <v>72</v>
      </c>
      <c r="B11" s="516" t="s">
        <v>253</v>
      </c>
      <c r="C11" s="517" t="s">
        <v>64</v>
      </c>
      <c r="D11" s="518">
        <f>J11</f>
        <v>1385945</v>
      </c>
      <c r="E11" s="518">
        <f>K11</f>
        <v>69297.25</v>
      </c>
      <c r="F11" s="518">
        <v>0</v>
      </c>
      <c r="G11" s="518">
        <f>'10. Tábla'!I35</f>
        <v>1316647.75</v>
      </c>
      <c r="H11" s="518"/>
      <c r="I11" s="518"/>
      <c r="J11" s="519">
        <f>SUM(E11:I11)</f>
        <v>1385945</v>
      </c>
      <c r="K11" s="518">
        <f>'10. Tábla'!I36</f>
        <v>69297.25</v>
      </c>
      <c r="L11" s="518">
        <f>G11</f>
        <v>1316647.75</v>
      </c>
      <c r="M11" s="518">
        <f>SUM(K11:L11)</f>
        <v>1385945</v>
      </c>
      <c r="N11" s="672">
        <v>0</v>
      </c>
    </row>
    <row r="12" spans="1:14" s="228" customFormat="1" ht="25.5" customHeight="1" thickBot="1">
      <c r="A12" s="848" t="s">
        <v>8</v>
      </c>
      <c r="B12" s="849"/>
      <c r="C12" s="849"/>
      <c r="D12" s="673">
        <f>SUM(D10:D11)</f>
        <v>4815732.912133</v>
      </c>
      <c r="E12" s="673">
        <f aca="true" t="shared" si="0" ref="E12:N12">SUM(E10:E11)</f>
        <v>69297.25</v>
      </c>
      <c r="F12" s="673">
        <f t="shared" si="0"/>
        <v>3205469.007133</v>
      </c>
      <c r="G12" s="673">
        <f t="shared" si="0"/>
        <v>1540966.655</v>
      </c>
      <c r="H12" s="673">
        <f t="shared" si="0"/>
        <v>0</v>
      </c>
      <c r="I12" s="673">
        <f t="shared" si="0"/>
        <v>0</v>
      </c>
      <c r="J12" s="673">
        <f t="shared" si="0"/>
        <v>4815732.912133</v>
      </c>
      <c r="K12" s="673">
        <f t="shared" si="0"/>
        <v>69297.25</v>
      </c>
      <c r="L12" s="673">
        <f t="shared" si="0"/>
        <v>1540966.655</v>
      </c>
      <c r="M12" s="673">
        <f>SUM(M10:M11)</f>
        <v>1610263.905</v>
      </c>
      <c r="N12" s="674">
        <f t="shared" si="0"/>
        <v>0</v>
      </c>
    </row>
    <row r="13" spans="1:14" s="228" customFormat="1" ht="16.5">
      <c r="A13" s="850"/>
      <c r="B13" s="850"/>
      <c r="C13" s="850"/>
      <c r="D13" s="850"/>
      <c r="E13" s="850"/>
      <c r="F13" s="850"/>
      <c r="G13" s="850"/>
      <c r="H13" s="229"/>
      <c r="I13" s="230"/>
      <c r="J13" s="230"/>
      <c r="K13" s="230"/>
      <c r="L13" s="230"/>
      <c r="M13" s="230"/>
      <c r="N13" s="230"/>
    </row>
    <row r="14" spans="1:15" s="225" customFormat="1" ht="16.5">
      <c r="A14" s="219"/>
      <c r="B14" s="284"/>
      <c r="C14" s="219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4"/>
    </row>
    <row r="15" spans="1:14" s="225" customFormat="1" ht="16.5">
      <c r="A15" s="219"/>
      <c r="B15" s="227"/>
      <c r="C15" s="219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</row>
    <row r="16" spans="1:14" s="226" customFormat="1" ht="17.25">
      <c r="A16" s="219"/>
      <c r="B16" s="227"/>
      <c r="C16" s="219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</row>
  </sheetData>
  <sheetProtection/>
  <mergeCells count="20">
    <mergeCell ref="M5:N5"/>
    <mergeCell ref="M1:N1"/>
    <mergeCell ref="A2:N2"/>
    <mergeCell ref="A3:N3"/>
    <mergeCell ref="A4:N4"/>
    <mergeCell ref="N7:N9"/>
    <mergeCell ref="E8:E9"/>
    <mergeCell ref="F8:I8"/>
    <mergeCell ref="K8:K9"/>
    <mergeCell ref="L8:L9"/>
    <mergeCell ref="M8:M9"/>
    <mergeCell ref="E7:J7"/>
    <mergeCell ref="A6:B6"/>
    <mergeCell ref="A12:C12"/>
    <mergeCell ref="A13:G13"/>
    <mergeCell ref="K7:M7"/>
    <mergeCell ref="A7:A9"/>
    <mergeCell ref="B7:B9"/>
    <mergeCell ref="C7:C9"/>
    <mergeCell ref="D7:D9"/>
  </mergeCell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view="pageBreakPreview" zoomScaleSheetLayoutView="100" zoomScalePageLayoutView="0" workbookViewId="0" topLeftCell="A12">
      <selection activeCell="I22" sqref="I22"/>
    </sheetView>
  </sheetViews>
  <sheetFormatPr defaultColWidth="9.00390625" defaultRowHeight="12.75"/>
  <cols>
    <col min="1" max="1" width="3.75390625" style="112" customWidth="1"/>
    <col min="2" max="2" width="5.75390625" style="151" customWidth="1"/>
    <col min="3" max="5" width="5.75390625" style="150" customWidth="1"/>
    <col min="6" max="6" width="55.75390625" style="148" customWidth="1"/>
    <col min="7" max="9" width="12.75390625" style="148" customWidth="1"/>
    <col min="10" max="10" width="15.75390625" style="148" customWidth="1"/>
    <col min="11" max="16384" width="9.125" style="148" customWidth="1"/>
  </cols>
  <sheetData>
    <row r="1" spans="1:10" s="121" customFormat="1" ht="16.5">
      <c r="A1" s="2"/>
      <c r="B1" s="747" t="s">
        <v>208</v>
      </c>
      <c r="C1" s="747"/>
      <c r="D1" s="747"/>
      <c r="E1" s="747"/>
      <c r="F1" s="747"/>
      <c r="G1" s="747"/>
      <c r="H1" s="747"/>
      <c r="I1" s="747"/>
      <c r="J1" s="747"/>
    </row>
    <row r="2" spans="1:10" s="196" customFormat="1" ht="24.75" customHeight="1">
      <c r="A2" s="199"/>
      <c r="B2" s="751" t="s">
        <v>273</v>
      </c>
      <c r="C2" s="751"/>
      <c r="D2" s="751"/>
      <c r="E2" s="751"/>
      <c r="F2" s="751"/>
      <c r="G2" s="751"/>
      <c r="H2" s="751"/>
      <c r="I2" s="751"/>
      <c r="J2" s="751"/>
    </row>
    <row r="3" spans="1:10" s="196" customFormat="1" ht="24.75" customHeight="1">
      <c r="A3" s="199"/>
      <c r="B3" s="751" t="s">
        <v>195</v>
      </c>
      <c r="C3" s="751"/>
      <c r="D3" s="751"/>
      <c r="E3" s="751"/>
      <c r="F3" s="751"/>
      <c r="G3" s="751"/>
      <c r="H3" s="751"/>
      <c r="I3" s="751"/>
      <c r="J3" s="751"/>
    </row>
    <row r="4" spans="1:10" s="273" customFormat="1" ht="14.25">
      <c r="A4" s="112"/>
      <c r="B4" s="268"/>
      <c r="C4" s="270"/>
      <c r="D4" s="112"/>
      <c r="E4" s="270"/>
      <c r="F4" s="271"/>
      <c r="G4" s="271"/>
      <c r="H4" s="272"/>
      <c r="I4" s="750" t="s">
        <v>9</v>
      </c>
      <c r="J4" s="750"/>
    </row>
    <row r="5" spans="2:10" s="112" customFormat="1" ht="15" thickBot="1">
      <c r="B5" s="268" t="s">
        <v>14</v>
      </c>
      <c r="C5" s="112" t="s">
        <v>15</v>
      </c>
      <c r="D5" s="112" t="s">
        <v>16</v>
      </c>
      <c r="E5" s="112" t="s">
        <v>17</v>
      </c>
      <c r="F5" s="112" t="s">
        <v>18</v>
      </c>
      <c r="G5" s="112" t="s">
        <v>19</v>
      </c>
      <c r="H5" s="112" t="s">
        <v>20</v>
      </c>
      <c r="I5" s="269" t="s">
        <v>177</v>
      </c>
      <c r="J5" s="269" t="s">
        <v>178</v>
      </c>
    </row>
    <row r="6" spans="1:10" s="198" customFormat="1" ht="57">
      <c r="A6" s="199"/>
      <c r="B6" s="675" t="s">
        <v>12</v>
      </c>
      <c r="C6" s="676" t="s">
        <v>43</v>
      </c>
      <c r="D6" s="677" t="s">
        <v>179</v>
      </c>
      <c r="E6" s="677" t="s">
        <v>180</v>
      </c>
      <c r="F6" s="678" t="s">
        <v>10</v>
      </c>
      <c r="G6" s="679" t="s">
        <v>196</v>
      </c>
      <c r="H6" s="679" t="s">
        <v>188</v>
      </c>
      <c r="I6" s="679" t="s">
        <v>184</v>
      </c>
      <c r="J6" s="680" t="s">
        <v>78</v>
      </c>
    </row>
    <row r="7" spans="1:10" s="156" customFormat="1" ht="25.5" customHeight="1">
      <c r="A7" s="112"/>
      <c r="B7" s="681"/>
      <c r="C7" s="682"/>
      <c r="D7" s="683">
        <v>1</v>
      </c>
      <c r="E7" s="682"/>
      <c r="F7" s="684" t="s">
        <v>164</v>
      </c>
      <c r="G7" s="684">
        <v>247658</v>
      </c>
      <c r="H7" s="684">
        <f>12677+4004+169947</f>
        <v>186628</v>
      </c>
      <c r="I7" s="684">
        <f>10129+2911+23842</f>
        <v>36882</v>
      </c>
      <c r="J7" s="685">
        <f>'8.Mérleg'!F11</f>
        <v>432993.62714447867</v>
      </c>
    </row>
    <row r="8" spans="2:10" ht="25.5" customHeight="1">
      <c r="B8" s="681"/>
      <c r="C8" s="682"/>
      <c r="D8" s="682"/>
      <c r="E8" s="682"/>
      <c r="F8" s="684" t="s">
        <v>171</v>
      </c>
      <c r="G8" s="684">
        <f>SUM(G9,G10)</f>
        <v>0</v>
      </c>
      <c r="H8" s="684">
        <f>SUM(H9,H10)</f>
        <v>427495</v>
      </c>
      <c r="I8" s="684">
        <f>SUM(I9,I10)</f>
        <v>0</v>
      </c>
      <c r="J8" s="685">
        <f>SUM(J9,J10)</f>
        <v>0</v>
      </c>
    </row>
    <row r="9" spans="1:10" s="274" customFormat="1" ht="25.5" customHeight="1">
      <c r="A9" s="112"/>
      <c r="B9" s="686"/>
      <c r="C9" s="687"/>
      <c r="D9" s="683">
        <v>1</v>
      </c>
      <c r="E9" s="687"/>
      <c r="F9" s="688" t="s">
        <v>172</v>
      </c>
      <c r="G9" s="689">
        <v>0</v>
      </c>
      <c r="H9" s="689">
        <v>0</v>
      </c>
      <c r="I9" s="689">
        <v>0</v>
      </c>
      <c r="J9" s="690">
        <v>0</v>
      </c>
    </row>
    <row r="10" spans="1:10" s="274" customFormat="1" ht="25.5" customHeight="1">
      <c r="A10" s="112"/>
      <c r="B10" s="686"/>
      <c r="C10" s="687"/>
      <c r="D10" s="683">
        <v>2</v>
      </c>
      <c r="E10" s="687"/>
      <c r="F10" s="688" t="s">
        <v>173</v>
      </c>
      <c r="G10" s="689">
        <f>SUM(G11:G11)</f>
        <v>0</v>
      </c>
      <c r="H10" s="689">
        <f>SUM(H11:H11)</f>
        <v>427495</v>
      </c>
      <c r="I10" s="689">
        <f>SUM(I11:I11)</f>
        <v>0</v>
      </c>
      <c r="J10" s="690">
        <f>SUM(J11:J11)</f>
        <v>0</v>
      </c>
    </row>
    <row r="11" spans="2:10" ht="16.5">
      <c r="B11" s="681"/>
      <c r="C11" s="683"/>
      <c r="D11" s="683"/>
      <c r="E11" s="683"/>
      <c r="F11" s="691" t="s">
        <v>274</v>
      </c>
      <c r="G11" s="692"/>
      <c r="H11" s="692">
        <v>427495</v>
      </c>
      <c r="I11" s="692">
        <v>0</v>
      </c>
      <c r="J11" s="693">
        <f>'10. Tábla'!I75</f>
        <v>0</v>
      </c>
    </row>
    <row r="12" spans="1:10" s="196" customFormat="1" ht="25.5" customHeight="1">
      <c r="A12" s="112"/>
      <c r="B12" s="694"/>
      <c r="C12" s="695"/>
      <c r="D12" s="695"/>
      <c r="E12" s="695"/>
      <c r="F12" s="696" t="s">
        <v>13</v>
      </c>
      <c r="G12" s="696">
        <v>0</v>
      </c>
      <c r="H12" s="696">
        <v>0</v>
      </c>
      <c r="I12" s="696">
        <v>0</v>
      </c>
      <c r="J12" s="697"/>
    </row>
    <row r="13" spans="1:10" s="156" customFormat="1" ht="25.5" customHeight="1">
      <c r="A13" s="112"/>
      <c r="B13" s="681"/>
      <c r="C13" s="682"/>
      <c r="D13" s="683">
        <v>2</v>
      </c>
      <c r="E13" s="682"/>
      <c r="F13" s="684" t="s">
        <v>165</v>
      </c>
      <c r="G13" s="684">
        <f>SUM(G14:G16)</f>
        <v>5758751</v>
      </c>
      <c r="H13" s="684">
        <f>SUM(H14:H16)</f>
        <v>5057573</v>
      </c>
      <c r="I13" s="684">
        <f>SUM(I14:I16)</f>
        <v>1261779</v>
      </c>
      <c r="J13" s="685">
        <f>SUM(J14:J16)</f>
        <v>2262442.207</v>
      </c>
    </row>
    <row r="14" spans="2:10" ht="17.25">
      <c r="B14" s="681"/>
      <c r="C14" s="682"/>
      <c r="D14" s="683"/>
      <c r="E14" s="683">
        <v>1</v>
      </c>
      <c r="F14" s="698" t="s">
        <v>166</v>
      </c>
      <c r="G14" s="692">
        <v>5743795</v>
      </c>
      <c r="H14" s="692">
        <v>3262047</v>
      </c>
      <c r="I14" s="692">
        <v>1261779</v>
      </c>
      <c r="J14" s="693">
        <f>'8.Mérleg'!F13</f>
        <v>2115657.355</v>
      </c>
    </row>
    <row r="15" spans="2:10" ht="17.25">
      <c r="B15" s="681"/>
      <c r="C15" s="682"/>
      <c r="D15" s="683"/>
      <c r="E15" s="683">
        <v>2</v>
      </c>
      <c r="F15" s="698" t="s">
        <v>167</v>
      </c>
      <c r="G15" s="692">
        <v>0</v>
      </c>
      <c r="H15" s="692">
        <v>0</v>
      </c>
      <c r="I15" s="692">
        <v>0</v>
      </c>
      <c r="J15" s="693">
        <f>'8.Mérleg'!F14</f>
        <v>0</v>
      </c>
    </row>
    <row r="16" spans="2:10" ht="17.25">
      <c r="B16" s="681"/>
      <c r="C16" s="682"/>
      <c r="D16" s="683"/>
      <c r="E16" s="683">
        <v>3</v>
      </c>
      <c r="F16" s="698" t="s">
        <v>86</v>
      </c>
      <c r="G16" s="692">
        <v>14956</v>
      </c>
      <c r="H16" s="692">
        <f>108349+1687177</f>
        <v>1795526</v>
      </c>
      <c r="I16" s="692">
        <v>0</v>
      </c>
      <c r="J16" s="693">
        <f>'8.Mérleg'!F15</f>
        <v>146784.852</v>
      </c>
    </row>
    <row r="17" spans="1:10" s="275" customFormat="1" ht="39.75" customHeight="1">
      <c r="A17" s="112"/>
      <c r="B17" s="694"/>
      <c r="C17" s="695"/>
      <c r="D17" s="699"/>
      <c r="E17" s="695"/>
      <c r="F17" s="696" t="s">
        <v>47</v>
      </c>
      <c r="G17" s="696">
        <f>G13+G7+G8</f>
        <v>6006409</v>
      </c>
      <c r="H17" s="696">
        <f>H13+H7+H8</f>
        <v>5671696</v>
      </c>
      <c r="I17" s="696">
        <f>I13+I7+I8</f>
        <v>1298661</v>
      </c>
      <c r="J17" s="697">
        <f>J13+J7+J8</f>
        <v>2695435.8341444787</v>
      </c>
    </row>
    <row r="18" spans="1:10" s="197" customFormat="1" ht="30" customHeight="1">
      <c r="A18" s="112"/>
      <c r="B18" s="681"/>
      <c r="C18" s="683"/>
      <c r="D18" s="683"/>
      <c r="E18" s="683"/>
      <c r="F18" s="684" t="s">
        <v>36</v>
      </c>
      <c r="G18" s="684">
        <f>SUM(G19:G20)</f>
        <v>0</v>
      </c>
      <c r="H18" s="684">
        <f>SUM(H19:H20)</f>
        <v>0</v>
      </c>
      <c r="I18" s="684">
        <f>SUM(I19:I20)</f>
        <v>0</v>
      </c>
      <c r="J18" s="685">
        <f>SUM(J19:J20)</f>
        <v>0</v>
      </c>
    </row>
    <row r="19" spans="1:10" s="197" customFormat="1" ht="16.5">
      <c r="A19" s="112"/>
      <c r="B19" s="681"/>
      <c r="C19" s="683"/>
      <c r="D19" s="683">
        <v>1</v>
      </c>
      <c r="E19" s="683"/>
      <c r="F19" s="700" t="s">
        <v>84</v>
      </c>
      <c r="G19" s="700"/>
      <c r="H19" s="700"/>
      <c r="I19" s="700"/>
      <c r="J19" s="701"/>
    </row>
    <row r="20" spans="2:10" ht="16.5">
      <c r="B20" s="681"/>
      <c r="C20" s="683"/>
      <c r="D20" s="683">
        <v>2</v>
      </c>
      <c r="E20" s="683"/>
      <c r="F20" s="700" t="s">
        <v>85</v>
      </c>
      <c r="G20" s="692"/>
      <c r="H20" s="692"/>
      <c r="I20" s="692"/>
      <c r="J20" s="693">
        <v>0</v>
      </c>
    </row>
    <row r="21" spans="1:10" s="165" customFormat="1" ht="30" customHeight="1">
      <c r="A21" s="112"/>
      <c r="B21" s="702"/>
      <c r="C21" s="703"/>
      <c r="D21" s="704"/>
      <c r="E21" s="704"/>
      <c r="F21" s="705" t="s">
        <v>34</v>
      </c>
      <c r="G21" s="706">
        <v>97</v>
      </c>
      <c r="H21" s="706"/>
      <c r="I21" s="707"/>
      <c r="J21" s="708"/>
    </row>
    <row r="22" spans="1:10" s="275" customFormat="1" ht="39.75" customHeight="1" thickBot="1">
      <c r="A22" s="112"/>
      <c r="B22" s="709"/>
      <c r="C22" s="710"/>
      <c r="D22" s="711"/>
      <c r="E22" s="710"/>
      <c r="F22" s="712" t="s">
        <v>37</v>
      </c>
      <c r="G22" s="712">
        <f>SUM(G17:G18,)+G21</f>
        <v>6006506</v>
      </c>
      <c r="H22" s="712">
        <f>SUM(H17:H18,)+H21</f>
        <v>5671696</v>
      </c>
      <c r="I22" s="712">
        <f>SUM(I17:I18,)+I21</f>
        <v>1298661</v>
      </c>
      <c r="J22" s="713">
        <f>SUM(J17:J18,)+J21</f>
        <v>2695435.8341444787</v>
      </c>
    </row>
    <row r="23" spans="2:10" ht="16.5">
      <c r="B23" s="276"/>
      <c r="C23" s="152"/>
      <c r="D23" s="152"/>
      <c r="E23" s="152"/>
      <c r="F23" s="153"/>
      <c r="G23" s="153"/>
      <c r="H23" s="153"/>
      <c r="I23" s="153"/>
      <c r="J23" s="153"/>
    </row>
    <row r="24" spans="2:9" ht="16.5">
      <c r="B24" s="276"/>
      <c r="C24" s="152"/>
      <c r="D24" s="152"/>
      <c r="E24" s="152"/>
      <c r="F24" s="153"/>
      <c r="G24" s="153"/>
      <c r="H24" s="153"/>
      <c r="I24" s="153"/>
    </row>
    <row r="25" spans="2:9" ht="16.5">
      <c r="B25" s="276"/>
      <c r="C25" s="152"/>
      <c r="D25" s="152"/>
      <c r="E25" s="152"/>
      <c r="F25" s="153"/>
      <c r="G25" s="153"/>
      <c r="H25" s="153"/>
      <c r="I25" s="153"/>
    </row>
    <row r="26" spans="2:9" ht="16.5">
      <c r="B26" s="276"/>
      <c r="C26" s="152"/>
      <c r="D26" s="152"/>
      <c r="E26" s="152"/>
      <c r="F26" s="153"/>
      <c r="G26" s="153"/>
      <c r="H26" s="153"/>
      <c r="I26" s="153"/>
    </row>
    <row r="27" spans="2:9" ht="17.25">
      <c r="B27" s="276"/>
      <c r="C27" s="154"/>
      <c r="D27" s="152"/>
      <c r="E27" s="154"/>
      <c r="F27" s="155"/>
      <c r="G27" s="155"/>
      <c r="H27" s="155"/>
      <c r="I27" s="155"/>
    </row>
    <row r="28" spans="2:9" ht="16.5">
      <c r="B28" s="276"/>
      <c r="C28" s="152"/>
      <c r="D28" s="152"/>
      <c r="E28" s="152"/>
      <c r="F28" s="153"/>
      <c r="G28" s="153"/>
      <c r="H28" s="153"/>
      <c r="I28" s="153"/>
    </row>
    <row r="29" spans="2:9" ht="16.5">
      <c r="B29" s="276"/>
      <c r="C29" s="152"/>
      <c r="D29" s="152"/>
      <c r="E29" s="152"/>
      <c r="F29" s="153"/>
      <c r="G29" s="153"/>
      <c r="H29" s="153"/>
      <c r="I29" s="153"/>
    </row>
    <row r="38" spans="1:5" s="156" customFormat="1" ht="17.25">
      <c r="A38" s="270"/>
      <c r="B38" s="151"/>
      <c r="C38" s="149"/>
      <c r="D38" s="150"/>
      <c r="E38" s="149"/>
    </row>
    <row r="43" spans="1:5" s="156" customFormat="1" ht="17.25">
      <c r="A43" s="270"/>
      <c r="B43" s="151"/>
      <c r="C43" s="149"/>
      <c r="D43" s="150"/>
      <c r="E43" s="149"/>
    </row>
    <row r="45" spans="1:5" s="156" customFormat="1" ht="17.25">
      <c r="A45" s="270"/>
      <c r="B45" s="151"/>
      <c r="C45" s="149"/>
      <c r="D45" s="150"/>
      <c r="E45" s="149"/>
    </row>
    <row r="52" ht="16.5">
      <c r="F52" s="153"/>
    </row>
    <row r="53" ht="16.5">
      <c r="F53" s="153"/>
    </row>
    <row r="54" ht="16.5">
      <c r="F54" s="153"/>
    </row>
    <row r="55" ht="16.5">
      <c r="F55" s="153"/>
    </row>
    <row r="56" ht="16.5">
      <c r="F56" s="153"/>
    </row>
    <row r="57" ht="16.5">
      <c r="F57" s="153"/>
    </row>
    <row r="58" ht="16.5">
      <c r="F58" s="153"/>
    </row>
  </sheetData>
  <sheetProtection/>
  <mergeCells count="4">
    <mergeCell ref="I4:J4"/>
    <mergeCell ref="B2:J2"/>
    <mergeCell ref="B3:J3"/>
    <mergeCell ref="B1:J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view="pageBreakPreview" zoomScaleSheetLayoutView="100" zoomScalePageLayoutView="0" workbookViewId="0" topLeftCell="D4">
      <selection activeCell="G8" sqref="G8:G13"/>
    </sheetView>
  </sheetViews>
  <sheetFormatPr defaultColWidth="9.00390625" defaultRowHeight="12.75"/>
  <cols>
    <col min="1" max="1" width="2.75390625" style="110" bestFit="1" customWidth="1"/>
    <col min="2" max="2" width="4.125" style="14" customWidth="1"/>
    <col min="3" max="3" width="5.75390625" style="14" bestFit="1" customWidth="1"/>
    <col min="4" max="4" width="50.75390625" style="11" customWidth="1"/>
    <col min="5" max="7" width="10.75390625" style="15" customWidth="1"/>
    <col min="8" max="8" width="15.75390625" style="20" customWidth="1"/>
    <col min="9" max="17" width="12.75390625" style="11" customWidth="1"/>
    <col min="18" max="16384" width="9.125" style="11" customWidth="1"/>
  </cols>
  <sheetData>
    <row r="1" spans="2:8" ht="15" customHeight="1">
      <c r="B1" s="370" t="s">
        <v>275</v>
      </c>
      <c r="C1" s="370"/>
      <c r="D1" s="474"/>
      <c r="H1" s="475"/>
    </row>
    <row r="2" spans="1:17" s="16" customFormat="1" ht="24.75" customHeight="1">
      <c r="A2" s="110"/>
      <c r="B2" s="752" t="s">
        <v>209</v>
      </c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</row>
    <row r="3" spans="1:17" s="16" customFormat="1" ht="24.75" customHeight="1">
      <c r="A3" s="110"/>
      <c r="B3" s="752" t="s">
        <v>279</v>
      </c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</row>
    <row r="4" spans="9:17" ht="15">
      <c r="I4" s="5"/>
      <c r="J4" s="5"/>
      <c r="K4" s="5"/>
      <c r="L4" s="5"/>
      <c r="M4" s="5"/>
      <c r="N4" s="5"/>
      <c r="Q4" s="44" t="s">
        <v>9</v>
      </c>
    </row>
    <row r="5" spans="1:17" s="19" customFormat="1" ht="15.75" thickBot="1">
      <c r="A5" s="110"/>
      <c r="B5" s="110" t="s">
        <v>14</v>
      </c>
      <c r="C5" s="110" t="s">
        <v>15</v>
      </c>
      <c r="D5" s="19" t="s">
        <v>16</v>
      </c>
      <c r="E5" s="13" t="s">
        <v>17</v>
      </c>
      <c r="F5" s="13" t="s">
        <v>18</v>
      </c>
      <c r="G5" s="13" t="s">
        <v>19</v>
      </c>
      <c r="H5" s="476" t="s">
        <v>20</v>
      </c>
      <c r="I5" s="3" t="s">
        <v>177</v>
      </c>
      <c r="J5" s="3" t="s">
        <v>178</v>
      </c>
      <c r="K5" s="3" t="s">
        <v>123</v>
      </c>
      <c r="L5" s="3" t="s">
        <v>124</v>
      </c>
      <c r="M5" s="3" t="s">
        <v>125</v>
      </c>
      <c r="N5" s="3" t="s">
        <v>126</v>
      </c>
      <c r="O5" s="19" t="s">
        <v>127</v>
      </c>
      <c r="P5" s="19" t="s">
        <v>157</v>
      </c>
      <c r="Q5" s="19" t="s">
        <v>158</v>
      </c>
    </row>
    <row r="6" spans="1:17" s="19" customFormat="1" ht="30" customHeight="1" thickTop="1">
      <c r="A6" s="110"/>
      <c r="B6" s="753" t="s">
        <v>70</v>
      </c>
      <c r="C6" s="755" t="s">
        <v>43</v>
      </c>
      <c r="D6" s="757" t="s">
        <v>10</v>
      </c>
      <c r="E6" s="759" t="s">
        <v>196</v>
      </c>
      <c r="F6" s="759" t="s">
        <v>188</v>
      </c>
      <c r="G6" s="759" t="s">
        <v>184</v>
      </c>
      <c r="H6" s="761" t="s">
        <v>203</v>
      </c>
      <c r="I6" s="763" t="s">
        <v>169</v>
      </c>
      <c r="J6" s="763"/>
      <c r="K6" s="763"/>
      <c r="L6" s="765" t="s">
        <v>170</v>
      </c>
      <c r="M6" s="765"/>
      <c r="N6" s="765"/>
      <c r="O6" s="765" t="s">
        <v>129</v>
      </c>
      <c r="P6" s="765" t="s">
        <v>128</v>
      </c>
      <c r="Q6" s="767"/>
    </row>
    <row r="7" spans="2:17" ht="45" customHeight="1">
      <c r="B7" s="754"/>
      <c r="C7" s="756"/>
      <c r="D7" s="758"/>
      <c r="E7" s="760"/>
      <c r="F7" s="760"/>
      <c r="G7" s="760"/>
      <c r="H7" s="762"/>
      <c r="I7" s="477" t="s">
        <v>23</v>
      </c>
      <c r="J7" s="477" t="s">
        <v>168</v>
      </c>
      <c r="K7" s="477" t="s">
        <v>0</v>
      </c>
      <c r="L7" s="477" t="s">
        <v>130</v>
      </c>
      <c r="M7" s="477" t="s">
        <v>131</v>
      </c>
      <c r="N7" s="477" t="s">
        <v>142</v>
      </c>
      <c r="O7" s="766"/>
      <c r="P7" s="477" t="s">
        <v>8</v>
      </c>
      <c r="Q7" s="478" t="s">
        <v>5</v>
      </c>
    </row>
    <row r="8" spans="2:17" ht="15">
      <c r="B8" s="479"/>
      <c r="C8" s="480"/>
      <c r="D8" s="481" t="s">
        <v>276</v>
      </c>
      <c r="E8" s="482">
        <f>'1. Bevétel'!G17+'1. Bevétel'!G30</f>
        <v>1329946</v>
      </c>
      <c r="F8" s="482">
        <f>'1. Bevétel'!H30+'1. Bevétel'!H19</f>
        <v>1053389</v>
      </c>
      <c r="G8" s="482">
        <f>'1. Bevétel'!I18+'1. Bevétel'!I19+'1. Bevétel'!I30</f>
        <v>8386</v>
      </c>
      <c r="H8" s="483">
        <f>SUM(I8:Q8)+1</f>
        <v>473269.79371447867</v>
      </c>
      <c r="I8" s="484">
        <f>'10. Tábla'!I46+'10. Tábla'!I50+'10. Tábla'!I54</f>
        <v>153921.45671447867</v>
      </c>
      <c r="J8" s="485"/>
      <c r="K8" s="485"/>
      <c r="L8" s="485">
        <f>'10. Tábla'!H13+'10. Tábla'!H18+'10. Tábla'!I36+'10. Tábla'!I39+'10. Tábla'!H22</f>
        <v>319347.337</v>
      </c>
      <c r="M8" s="485"/>
      <c r="N8" s="485"/>
      <c r="O8" s="485"/>
      <c r="P8" s="485"/>
      <c r="Q8" s="486"/>
    </row>
    <row r="9" spans="2:17" ht="15">
      <c r="B9" s="479"/>
      <c r="C9" s="480"/>
      <c r="D9" s="481" t="s">
        <v>277</v>
      </c>
      <c r="E9" s="482">
        <f>1748+'1. Bevétel'!G10</f>
        <v>1840</v>
      </c>
      <c r="F9" s="482">
        <f>'1. Bevétel'!H31</f>
        <v>4562</v>
      </c>
      <c r="G9" s="482">
        <f>'1. Bevétel'!I28</f>
        <v>1673</v>
      </c>
      <c r="H9" s="483">
        <f aca="true" t="shared" si="0" ref="H9:H14">SUM(I9:Q9)</f>
        <v>3788.765</v>
      </c>
      <c r="I9" s="484"/>
      <c r="J9" s="487"/>
      <c r="K9" s="487"/>
      <c r="L9" s="487"/>
      <c r="M9" s="487">
        <f>'10. Tábla'!G94</f>
        <v>3788.765</v>
      </c>
      <c r="N9" s="487">
        <f>'8.Mérleg'!C15</f>
        <v>0</v>
      </c>
      <c r="O9" s="487"/>
      <c r="P9" s="487"/>
      <c r="Q9" s="486"/>
    </row>
    <row r="10" spans="2:17" ht="30">
      <c r="B10" s="479"/>
      <c r="C10" s="480"/>
      <c r="D10" s="525" t="s">
        <v>291</v>
      </c>
      <c r="E10" s="482">
        <f>'1. Bevétel'!G26-1748</f>
        <v>4521480</v>
      </c>
      <c r="F10" s="482">
        <f>'1. Bevétel'!H27</f>
        <v>4496111</v>
      </c>
      <c r="G10" s="482">
        <f>'1. Bevétel'!I27</f>
        <v>1274861</v>
      </c>
      <c r="H10" s="483">
        <f t="shared" si="0"/>
        <v>1803496.489</v>
      </c>
      <c r="I10" s="487"/>
      <c r="J10" s="487">
        <f>'10. Tábla'!G99+'10. Tábla'!I47</f>
        <v>276141.584</v>
      </c>
      <c r="K10" s="487"/>
      <c r="L10" s="487"/>
      <c r="M10" s="487">
        <f>'10. Tábla'!H28+'10. Tábla'!I35</f>
        <v>1527354.905</v>
      </c>
      <c r="N10" s="487"/>
      <c r="O10" s="487"/>
      <c r="P10" s="487"/>
      <c r="Q10" s="486"/>
    </row>
    <row r="11" spans="2:17" ht="15">
      <c r="B11" s="479"/>
      <c r="C11" s="480"/>
      <c r="D11" s="525" t="s">
        <v>292</v>
      </c>
      <c r="E11" s="482">
        <f>'1. Bevétel'!G20</f>
        <v>0</v>
      </c>
      <c r="F11" s="482">
        <f>'1. Bevétel'!H20</f>
        <v>0</v>
      </c>
      <c r="G11" s="482">
        <f>'1. Bevétel'!I20</f>
        <v>40</v>
      </c>
      <c r="H11" s="483">
        <f t="shared" si="0"/>
        <v>0</v>
      </c>
      <c r="I11" s="487"/>
      <c r="J11" s="487"/>
      <c r="K11" s="487"/>
      <c r="L11" s="487"/>
      <c r="M11" s="487"/>
      <c r="N11" s="487"/>
      <c r="O11" s="487"/>
      <c r="P11" s="487"/>
      <c r="Q11" s="486"/>
    </row>
    <row r="12" spans="2:17" ht="15">
      <c r="B12" s="479"/>
      <c r="C12" s="480"/>
      <c r="D12" s="525" t="s">
        <v>293</v>
      </c>
      <c r="E12" s="482">
        <f>'1. Bevétel'!G21</f>
        <v>0</v>
      </c>
      <c r="F12" s="482">
        <f>'1. Bevétel'!H21</f>
        <v>90295</v>
      </c>
      <c r="G12" s="482">
        <f>'1. Bevétel'!I21</f>
        <v>669</v>
      </c>
      <c r="H12" s="483">
        <f t="shared" si="0"/>
        <v>407919.62043</v>
      </c>
      <c r="I12" s="487">
        <f>'10. Tábla'!I44</f>
        <v>2930.42043</v>
      </c>
      <c r="J12" s="487"/>
      <c r="K12" s="487"/>
      <c r="L12" s="487">
        <f>'10. Tábla'!H33+'10. Tábla'!H21</f>
        <v>404989.2</v>
      </c>
      <c r="M12" s="487"/>
      <c r="N12" s="487"/>
      <c r="O12" s="487"/>
      <c r="P12" s="487"/>
      <c r="Q12" s="486"/>
    </row>
    <row r="13" spans="2:17" ht="15">
      <c r="B13" s="479"/>
      <c r="C13" s="480"/>
      <c r="D13" s="525" t="s">
        <v>294</v>
      </c>
      <c r="E13" s="482">
        <f>'1. Bevétel'!G22</f>
        <v>0</v>
      </c>
      <c r="F13" s="482">
        <f>'1. Bevétel'!H22</f>
        <v>0</v>
      </c>
      <c r="G13" s="482">
        <f>'1. Bevétel'!I22</f>
        <v>340</v>
      </c>
      <c r="H13" s="483">
        <f t="shared" si="0"/>
        <v>0</v>
      </c>
      <c r="I13" s="487"/>
      <c r="J13" s="487"/>
      <c r="K13" s="487"/>
      <c r="L13" s="487"/>
      <c r="M13" s="487"/>
      <c r="N13" s="487"/>
      <c r="O13" s="487"/>
      <c r="P13" s="487"/>
      <c r="Q13" s="486"/>
    </row>
    <row r="14" spans="2:17" ht="15">
      <c r="B14" s="479"/>
      <c r="C14" s="480"/>
      <c r="D14" s="525" t="s">
        <v>222</v>
      </c>
      <c r="E14" s="482">
        <v>174395</v>
      </c>
      <c r="F14" s="482">
        <f>'1. Bevétel'!H37</f>
        <v>27339</v>
      </c>
      <c r="G14" s="482">
        <f>'1. Bevétel'!I37</f>
        <v>21252</v>
      </c>
      <c r="H14" s="483">
        <f t="shared" si="0"/>
        <v>6961</v>
      </c>
      <c r="I14" s="487"/>
      <c r="J14" s="487"/>
      <c r="K14" s="487"/>
      <c r="L14" s="487"/>
      <c r="M14" s="487"/>
      <c r="N14" s="487"/>
      <c r="O14" s="487">
        <f>'8.Mérleg'!C22</f>
        <v>6961</v>
      </c>
      <c r="P14" s="487"/>
      <c r="Q14" s="486"/>
    </row>
    <row r="15" spans="2:17" ht="15">
      <c r="B15" s="479"/>
      <c r="C15" s="480"/>
      <c r="D15" s="525" t="s">
        <v>34</v>
      </c>
      <c r="E15" s="482">
        <f>'1. Bevétel'!G42</f>
        <v>2830</v>
      </c>
      <c r="F15" s="482"/>
      <c r="G15" s="482"/>
      <c r="H15" s="483"/>
      <c r="I15" s="487"/>
      <c r="J15" s="487"/>
      <c r="K15" s="487"/>
      <c r="L15" s="487"/>
      <c r="M15" s="487"/>
      <c r="N15" s="487"/>
      <c r="O15" s="487"/>
      <c r="P15" s="487"/>
      <c r="Q15" s="486"/>
    </row>
    <row r="16" spans="1:20" s="16" customFormat="1" ht="33" customHeight="1" thickBot="1">
      <c r="A16" s="111"/>
      <c r="B16" s="488"/>
      <c r="C16" s="768" t="s">
        <v>54</v>
      </c>
      <c r="D16" s="768"/>
      <c r="E16" s="489">
        <f>SUM(E8:E15)</f>
        <v>6030491</v>
      </c>
      <c r="F16" s="489">
        <f aca="true" t="shared" si="1" ref="F16:Q16">SUM(F8:F14)</f>
        <v>5671696</v>
      </c>
      <c r="G16" s="489">
        <f t="shared" si="1"/>
        <v>1307221</v>
      </c>
      <c r="H16" s="489">
        <f t="shared" si="1"/>
        <v>2695435.668144479</v>
      </c>
      <c r="I16" s="489">
        <f t="shared" si="1"/>
        <v>156851.87714447867</v>
      </c>
      <c r="J16" s="489">
        <f t="shared" si="1"/>
        <v>276141.584</v>
      </c>
      <c r="K16" s="489">
        <f t="shared" si="1"/>
        <v>0</v>
      </c>
      <c r="L16" s="489">
        <f t="shared" si="1"/>
        <v>724336.537</v>
      </c>
      <c r="M16" s="489">
        <f t="shared" si="1"/>
        <v>1531143.67</v>
      </c>
      <c r="N16" s="489">
        <f t="shared" si="1"/>
        <v>0</v>
      </c>
      <c r="O16" s="489">
        <f t="shared" si="1"/>
        <v>6961</v>
      </c>
      <c r="P16" s="489">
        <f t="shared" si="1"/>
        <v>0</v>
      </c>
      <c r="Q16" s="490">
        <f t="shared" si="1"/>
        <v>0</v>
      </c>
      <c r="R16" s="11"/>
      <c r="S16" s="17"/>
      <c r="T16" s="17"/>
    </row>
    <row r="17" spans="1:20" ht="15.75" hidden="1" thickTop="1">
      <c r="A17" s="110">
        <v>15</v>
      </c>
      <c r="B17" s="491"/>
      <c r="C17" s="21">
        <v>7</v>
      </c>
      <c r="D17" s="492" t="s">
        <v>94</v>
      </c>
      <c r="E17" s="18">
        <v>23700</v>
      </c>
      <c r="F17" s="18"/>
      <c r="G17" s="18"/>
      <c r="H17" s="9"/>
      <c r="I17" s="5"/>
      <c r="J17" s="5"/>
      <c r="K17" s="5"/>
      <c r="L17" s="5"/>
      <c r="M17" s="5"/>
      <c r="N17" s="5"/>
      <c r="R17" s="11">
        <f aca="true" t="shared" si="2" ref="R17:R45">(SUM(I17:P17))-H17</f>
        <v>0</v>
      </c>
      <c r="S17" s="5"/>
      <c r="T17" s="5"/>
    </row>
    <row r="18" spans="1:20" ht="15.75" hidden="1" thickTop="1">
      <c r="A18" s="110">
        <v>16</v>
      </c>
      <c r="B18" s="491"/>
      <c r="C18" s="21">
        <v>8</v>
      </c>
      <c r="D18" s="492" t="s">
        <v>95</v>
      </c>
      <c r="E18" s="18">
        <v>23854</v>
      </c>
      <c r="F18" s="18"/>
      <c r="G18" s="18"/>
      <c r="H18" s="9"/>
      <c r="I18" s="5"/>
      <c r="J18" s="5"/>
      <c r="K18" s="5"/>
      <c r="L18" s="5"/>
      <c r="M18" s="5"/>
      <c r="N18" s="5"/>
      <c r="R18" s="11">
        <f t="shared" si="2"/>
        <v>0</v>
      </c>
      <c r="S18" s="5"/>
      <c r="T18" s="5"/>
    </row>
    <row r="19" spans="1:20" ht="15.75" hidden="1" thickTop="1">
      <c r="A19" s="110">
        <v>17</v>
      </c>
      <c r="B19" s="491"/>
      <c r="C19" s="21">
        <v>9</v>
      </c>
      <c r="D19" s="492" t="s">
        <v>96</v>
      </c>
      <c r="E19" s="18">
        <v>26145</v>
      </c>
      <c r="F19" s="18"/>
      <c r="G19" s="18"/>
      <c r="H19" s="9"/>
      <c r="I19" s="5"/>
      <c r="J19" s="5"/>
      <c r="K19" s="5"/>
      <c r="L19" s="5"/>
      <c r="M19" s="5"/>
      <c r="N19" s="5"/>
      <c r="R19" s="11">
        <f t="shared" si="2"/>
        <v>0</v>
      </c>
      <c r="S19" s="5"/>
      <c r="T19" s="5"/>
    </row>
    <row r="20" spans="1:20" ht="15.75" hidden="1" thickTop="1">
      <c r="A20" s="110">
        <v>18</v>
      </c>
      <c r="B20" s="491"/>
      <c r="C20" s="21">
        <v>10</v>
      </c>
      <c r="D20" s="492" t="s">
        <v>97</v>
      </c>
      <c r="E20" s="18">
        <v>35582</v>
      </c>
      <c r="F20" s="18"/>
      <c r="G20" s="18"/>
      <c r="H20" s="9"/>
      <c r="I20" s="5"/>
      <c r="J20" s="5"/>
      <c r="K20" s="5"/>
      <c r="L20" s="5"/>
      <c r="M20" s="5"/>
      <c r="N20" s="5"/>
      <c r="R20" s="11">
        <f t="shared" si="2"/>
        <v>0</v>
      </c>
      <c r="S20" s="5"/>
      <c r="T20" s="5"/>
    </row>
    <row r="21" spans="1:20" ht="15.75" hidden="1" thickTop="1">
      <c r="A21" s="110">
        <v>19</v>
      </c>
      <c r="B21" s="491"/>
      <c r="C21" s="21">
        <v>11</v>
      </c>
      <c r="D21" s="492" t="s">
        <v>98</v>
      </c>
      <c r="E21" s="18">
        <v>31340</v>
      </c>
      <c r="F21" s="18"/>
      <c r="G21" s="18"/>
      <c r="H21" s="9"/>
      <c r="I21" s="5"/>
      <c r="J21" s="5"/>
      <c r="K21" s="5"/>
      <c r="L21" s="5"/>
      <c r="M21" s="5"/>
      <c r="N21" s="5"/>
      <c r="R21" s="11">
        <f t="shared" si="2"/>
        <v>0</v>
      </c>
      <c r="S21" s="5"/>
      <c r="T21" s="5"/>
    </row>
    <row r="22" spans="1:20" s="26" customFormat="1" ht="15.75" hidden="1" thickTop="1">
      <c r="A22" s="110">
        <v>20</v>
      </c>
      <c r="B22" s="493"/>
      <c r="C22" s="21"/>
      <c r="D22" s="494" t="s">
        <v>99</v>
      </c>
      <c r="E22" s="116">
        <v>0</v>
      </c>
      <c r="F22" s="116"/>
      <c r="G22" s="116"/>
      <c r="H22" s="495"/>
      <c r="I22" s="25"/>
      <c r="J22" s="25"/>
      <c r="K22" s="25"/>
      <c r="L22" s="25"/>
      <c r="M22" s="25"/>
      <c r="N22" s="25"/>
      <c r="R22" s="11">
        <f t="shared" si="2"/>
        <v>0</v>
      </c>
      <c r="S22" s="25"/>
      <c r="T22" s="25"/>
    </row>
    <row r="23" spans="1:20" ht="15.75" hidden="1" thickTop="1">
      <c r="A23" s="110">
        <v>21</v>
      </c>
      <c r="B23" s="491"/>
      <c r="C23" s="21">
        <v>12</v>
      </c>
      <c r="D23" s="492" t="s">
        <v>100</v>
      </c>
      <c r="E23" s="18">
        <v>24585</v>
      </c>
      <c r="F23" s="18"/>
      <c r="G23" s="18"/>
      <c r="H23" s="9"/>
      <c r="I23" s="5"/>
      <c r="J23" s="5"/>
      <c r="K23" s="5"/>
      <c r="L23" s="5"/>
      <c r="M23" s="5"/>
      <c r="N23" s="5"/>
      <c r="R23" s="11">
        <f t="shared" si="2"/>
        <v>0</v>
      </c>
      <c r="S23" s="5"/>
      <c r="T23" s="5"/>
    </row>
    <row r="24" spans="1:20" ht="15.75" hidden="1" thickTop="1">
      <c r="A24" s="110">
        <v>22</v>
      </c>
      <c r="B24" s="491"/>
      <c r="C24" s="21">
        <v>13</v>
      </c>
      <c r="D24" s="496" t="s">
        <v>38</v>
      </c>
      <c r="E24" s="18">
        <v>20009</v>
      </c>
      <c r="F24" s="18"/>
      <c r="G24" s="18"/>
      <c r="H24" s="9"/>
      <c r="I24" s="5"/>
      <c r="J24" s="5"/>
      <c r="K24" s="5"/>
      <c r="L24" s="5"/>
      <c r="M24" s="5"/>
      <c r="N24" s="5"/>
      <c r="R24" s="11">
        <f t="shared" si="2"/>
        <v>0</v>
      </c>
      <c r="S24" s="5"/>
      <c r="T24" s="5"/>
    </row>
    <row r="25" spans="1:20" ht="15.75" hidden="1" thickTop="1">
      <c r="A25" s="110">
        <v>23</v>
      </c>
      <c r="B25" s="491"/>
      <c r="C25" s="21">
        <v>14</v>
      </c>
      <c r="D25" s="492" t="s">
        <v>101</v>
      </c>
      <c r="E25" s="18">
        <v>24245</v>
      </c>
      <c r="F25" s="18"/>
      <c r="G25" s="18"/>
      <c r="H25" s="9"/>
      <c r="I25" s="5"/>
      <c r="J25" s="5"/>
      <c r="K25" s="5"/>
      <c r="L25" s="5"/>
      <c r="M25" s="5"/>
      <c r="N25" s="5"/>
      <c r="R25" s="11">
        <f t="shared" si="2"/>
        <v>0</v>
      </c>
      <c r="S25" s="5"/>
      <c r="T25" s="5"/>
    </row>
    <row r="26" spans="1:20" ht="15.75" hidden="1" thickTop="1">
      <c r="A26" s="110">
        <v>24</v>
      </c>
      <c r="B26" s="491"/>
      <c r="C26" s="21">
        <v>15</v>
      </c>
      <c r="D26" s="496" t="s">
        <v>102</v>
      </c>
      <c r="E26" s="18">
        <v>10368</v>
      </c>
      <c r="F26" s="18"/>
      <c r="G26" s="18"/>
      <c r="H26" s="9"/>
      <c r="I26" s="5"/>
      <c r="J26" s="5"/>
      <c r="K26" s="5"/>
      <c r="L26" s="5"/>
      <c r="M26" s="5"/>
      <c r="N26" s="5"/>
      <c r="R26" s="11">
        <f t="shared" si="2"/>
        <v>0</v>
      </c>
      <c r="S26" s="5"/>
      <c r="T26" s="5"/>
    </row>
    <row r="27" spans="1:20" ht="15.75" hidden="1" thickTop="1">
      <c r="A27" s="110">
        <v>26</v>
      </c>
      <c r="B27" s="491"/>
      <c r="C27" s="21">
        <v>16</v>
      </c>
      <c r="D27" s="496" t="s">
        <v>103</v>
      </c>
      <c r="E27" s="18">
        <v>13532</v>
      </c>
      <c r="F27" s="18"/>
      <c r="G27" s="18"/>
      <c r="H27" s="9"/>
      <c r="I27" s="5"/>
      <c r="J27" s="5"/>
      <c r="K27" s="5"/>
      <c r="L27" s="5"/>
      <c r="M27" s="5"/>
      <c r="N27" s="5"/>
      <c r="R27" s="11">
        <f t="shared" si="2"/>
        <v>0</v>
      </c>
      <c r="S27" s="5"/>
      <c r="T27" s="5"/>
    </row>
    <row r="28" spans="1:20" ht="15.75" hidden="1" thickTop="1">
      <c r="A28" s="110">
        <v>27</v>
      </c>
      <c r="B28" s="491"/>
      <c r="C28" s="21">
        <v>17</v>
      </c>
      <c r="D28" s="492" t="s">
        <v>104</v>
      </c>
      <c r="E28" s="18">
        <v>9120</v>
      </c>
      <c r="F28" s="18"/>
      <c r="G28" s="18"/>
      <c r="H28" s="9"/>
      <c r="I28" s="5"/>
      <c r="J28" s="5"/>
      <c r="K28" s="5"/>
      <c r="L28" s="5"/>
      <c r="M28" s="5"/>
      <c r="N28" s="5"/>
      <c r="R28" s="11">
        <f t="shared" si="2"/>
        <v>0</v>
      </c>
      <c r="S28" s="5"/>
      <c r="T28" s="5"/>
    </row>
    <row r="29" spans="1:20" s="24" customFormat="1" ht="30" customHeight="1" hidden="1">
      <c r="A29" s="110">
        <v>28</v>
      </c>
      <c r="B29" s="497"/>
      <c r="C29" s="22"/>
      <c r="D29" s="22" t="s">
        <v>105</v>
      </c>
      <c r="E29" s="114">
        <f>SUM(E17:E21,E23:E28)</f>
        <v>242480</v>
      </c>
      <c r="F29" s="114">
        <f>SUM(F17:F21,F23:F28)</f>
        <v>0</v>
      </c>
      <c r="G29" s="114">
        <f>SUM(G17:G21,G23:G28)</f>
        <v>0</v>
      </c>
      <c r="H29" s="498">
        <f>SUM(H17:H21,H23:H28)</f>
        <v>0</v>
      </c>
      <c r="I29" s="23"/>
      <c r="J29" s="23"/>
      <c r="K29" s="23"/>
      <c r="L29" s="23"/>
      <c r="M29" s="23"/>
      <c r="N29" s="23"/>
      <c r="R29" s="11">
        <f t="shared" si="2"/>
        <v>0</v>
      </c>
      <c r="S29" s="23"/>
      <c r="T29" s="23"/>
    </row>
    <row r="30" spans="1:20" s="16" customFormat="1" ht="24.75" customHeight="1" hidden="1">
      <c r="A30" s="110">
        <v>30</v>
      </c>
      <c r="B30" s="499"/>
      <c r="C30" s="27">
        <v>18</v>
      </c>
      <c r="D30" s="368" t="s">
        <v>106</v>
      </c>
      <c r="E30" s="115">
        <v>271</v>
      </c>
      <c r="F30" s="115"/>
      <c r="G30" s="115"/>
      <c r="H30" s="104"/>
      <c r="I30" s="17"/>
      <c r="J30" s="17"/>
      <c r="K30" s="17"/>
      <c r="L30" s="17"/>
      <c r="M30" s="17"/>
      <c r="N30" s="17"/>
      <c r="R30" s="11">
        <f t="shared" si="2"/>
        <v>0</v>
      </c>
      <c r="S30" s="17"/>
      <c r="T30" s="17"/>
    </row>
    <row r="31" spans="1:20" s="16" customFormat="1" ht="30" customHeight="1" hidden="1">
      <c r="A31" s="110">
        <v>37</v>
      </c>
      <c r="B31" s="500"/>
      <c r="C31" s="28">
        <v>23</v>
      </c>
      <c r="D31" s="29" t="s">
        <v>107</v>
      </c>
      <c r="E31" s="117">
        <v>9091</v>
      </c>
      <c r="F31" s="117"/>
      <c r="G31" s="117"/>
      <c r="H31" s="501"/>
      <c r="I31" s="17"/>
      <c r="J31" s="17"/>
      <c r="K31" s="17"/>
      <c r="L31" s="17"/>
      <c r="M31" s="17"/>
      <c r="N31" s="17"/>
      <c r="R31" s="11">
        <f t="shared" si="2"/>
        <v>0</v>
      </c>
      <c r="S31" s="17"/>
      <c r="T31" s="17"/>
    </row>
    <row r="32" spans="1:20" ht="30" customHeight="1" hidden="1">
      <c r="A32" s="110">
        <v>39</v>
      </c>
      <c r="B32" s="491"/>
      <c r="C32" s="769" t="s">
        <v>109</v>
      </c>
      <c r="D32" s="769"/>
      <c r="E32" s="18"/>
      <c r="F32" s="18"/>
      <c r="G32" s="18"/>
      <c r="H32" s="9"/>
      <c r="I32" s="5"/>
      <c r="J32" s="5"/>
      <c r="K32" s="5"/>
      <c r="L32" s="5"/>
      <c r="M32" s="5"/>
      <c r="N32" s="5"/>
      <c r="R32" s="11">
        <f t="shared" si="2"/>
        <v>0</v>
      </c>
      <c r="S32" s="5"/>
      <c r="T32" s="5"/>
    </row>
    <row r="33" spans="1:20" ht="15.75" hidden="1" thickTop="1">
      <c r="A33" s="110">
        <v>40</v>
      </c>
      <c r="B33" s="157">
        <v>2</v>
      </c>
      <c r="C33" s="503"/>
      <c r="D33" s="492" t="s">
        <v>110</v>
      </c>
      <c r="E33" s="18">
        <v>98348</v>
      </c>
      <c r="F33" s="18"/>
      <c r="G33" s="18"/>
      <c r="H33" s="9"/>
      <c r="I33" s="5"/>
      <c r="J33" s="5"/>
      <c r="K33" s="5"/>
      <c r="L33" s="5"/>
      <c r="M33" s="5"/>
      <c r="N33" s="5"/>
      <c r="R33" s="11">
        <f t="shared" si="2"/>
        <v>0</v>
      </c>
      <c r="S33" s="5"/>
      <c r="T33" s="5"/>
    </row>
    <row r="34" spans="1:20" ht="15.75" hidden="1" thickTop="1">
      <c r="A34" s="110">
        <v>41</v>
      </c>
      <c r="B34" s="157">
        <v>3</v>
      </c>
      <c r="C34" s="503"/>
      <c r="D34" s="492" t="s">
        <v>111</v>
      </c>
      <c r="E34" s="18">
        <v>27101</v>
      </c>
      <c r="F34" s="18"/>
      <c r="G34" s="18"/>
      <c r="H34" s="9"/>
      <c r="I34" s="5"/>
      <c r="J34" s="5"/>
      <c r="K34" s="5"/>
      <c r="L34" s="5"/>
      <c r="M34" s="5"/>
      <c r="N34" s="5"/>
      <c r="R34" s="11">
        <f t="shared" si="2"/>
        <v>0</v>
      </c>
      <c r="S34" s="5"/>
      <c r="T34" s="5"/>
    </row>
    <row r="35" spans="1:20" ht="15.75" hidden="1" thickTop="1">
      <c r="A35" s="110">
        <v>42</v>
      </c>
      <c r="B35" s="157">
        <v>4</v>
      </c>
      <c r="C35" s="503"/>
      <c r="D35" s="492" t="s">
        <v>112</v>
      </c>
      <c r="E35" s="18">
        <v>29734</v>
      </c>
      <c r="F35" s="18"/>
      <c r="G35" s="18"/>
      <c r="H35" s="9"/>
      <c r="I35" s="5"/>
      <c r="J35" s="5"/>
      <c r="K35" s="5"/>
      <c r="L35" s="5"/>
      <c r="M35" s="5"/>
      <c r="N35" s="5"/>
      <c r="R35" s="11">
        <f t="shared" si="2"/>
        <v>0</v>
      </c>
      <c r="S35" s="5"/>
      <c r="T35" s="5"/>
    </row>
    <row r="36" spans="1:20" ht="30.75" hidden="1" thickTop="1">
      <c r="A36" s="110">
        <v>43</v>
      </c>
      <c r="B36" s="157">
        <v>5</v>
      </c>
      <c r="C36" s="503"/>
      <c r="D36" s="496" t="s">
        <v>113</v>
      </c>
      <c r="E36" s="18">
        <v>29930</v>
      </c>
      <c r="F36" s="18"/>
      <c r="G36" s="18"/>
      <c r="H36" s="9"/>
      <c r="I36" s="5"/>
      <c r="J36" s="5"/>
      <c r="K36" s="5"/>
      <c r="L36" s="5"/>
      <c r="M36" s="5"/>
      <c r="N36" s="5"/>
      <c r="R36" s="11">
        <f t="shared" si="2"/>
        <v>0</v>
      </c>
      <c r="S36" s="5"/>
      <c r="T36" s="5"/>
    </row>
    <row r="37" spans="1:20" ht="15.75" hidden="1" thickTop="1">
      <c r="A37" s="110">
        <v>44</v>
      </c>
      <c r="B37" s="491">
        <v>6</v>
      </c>
      <c r="C37" s="503"/>
      <c r="D37" s="492" t="s">
        <v>114</v>
      </c>
      <c r="E37" s="18">
        <v>18187</v>
      </c>
      <c r="F37" s="18"/>
      <c r="G37" s="18"/>
      <c r="H37" s="9"/>
      <c r="I37" s="5"/>
      <c r="J37" s="5"/>
      <c r="K37" s="5"/>
      <c r="L37" s="5"/>
      <c r="M37" s="5"/>
      <c r="N37" s="5"/>
      <c r="R37" s="11">
        <f t="shared" si="2"/>
        <v>0</v>
      </c>
      <c r="S37" s="5"/>
      <c r="T37" s="5"/>
    </row>
    <row r="38" spans="1:20" s="30" customFormat="1" ht="30" customHeight="1" hidden="1">
      <c r="A38" s="110">
        <v>45</v>
      </c>
      <c r="B38" s="504">
        <v>7</v>
      </c>
      <c r="C38" s="505" t="s">
        <v>39</v>
      </c>
      <c r="D38" s="10"/>
      <c r="E38" s="118"/>
      <c r="F38" s="118"/>
      <c r="G38" s="118"/>
      <c r="H38" s="103"/>
      <c r="I38" s="10"/>
      <c r="J38" s="10"/>
      <c r="K38" s="10"/>
      <c r="L38" s="10"/>
      <c r="M38" s="10"/>
      <c r="N38" s="10"/>
      <c r="R38" s="11">
        <f t="shared" si="2"/>
        <v>0</v>
      </c>
      <c r="S38" s="10"/>
      <c r="T38" s="10"/>
    </row>
    <row r="39" spans="1:20" ht="15.75" hidden="1" thickTop="1">
      <c r="A39" s="110">
        <v>46</v>
      </c>
      <c r="B39" s="491"/>
      <c r="C39" s="21">
        <v>1</v>
      </c>
      <c r="D39" s="492" t="s">
        <v>115</v>
      </c>
      <c r="E39" s="18">
        <v>6593</v>
      </c>
      <c r="F39" s="18"/>
      <c r="G39" s="18"/>
      <c r="H39" s="9"/>
      <c r="I39" s="5"/>
      <c r="J39" s="5"/>
      <c r="K39" s="5"/>
      <c r="L39" s="5"/>
      <c r="M39" s="5"/>
      <c r="N39" s="5"/>
      <c r="R39" s="11">
        <f t="shared" si="2"/>
        <v>0</v>
      </c>
      <c r="S39" s="5"/>
      <c r="T39" s="5"/>
    </row>
    <row r="40" spans="1:20" ht="30.75" hidden="1" thickTop="1">
      <c r="A40" s="110">
        <v>47</v>
      </c>
      <c r="B40" s="491"/>
      <c r="C40" s="21">
        <v>2</v>
      </c>
      <c r="D40" s="496" t="s">
        <v>40</v>
      </c>
      <c r="E40" s="18">
        <v>5725</v>
      </c>
      <c r="F40" s="18"/>
      <c r="G40" s="18"/>
      <c r="H40" s="9"/>
      <c r="I40" s="5"/>
      <c r="J40" s="5"/>
      <c r="K40" s="5"/>
      <c r="L40" s="5"/>
      <c r="M40" s="5"/>
      <c r="N40" s="5"/>
      <c r="R40" s="11">
        <f t="shared" si="2"/>
        <v>0</v>
      </c>
      <c r="S40" s="5"/>
      <c r="T40" s="5"/>
    </row>
    <row r="41" spans="1:20" ht="15.75" hidden="1" thickTop="1">
      <c r="A41" s="110">
        <v>48</v>
      </c>
      <c r="B41" s="491"/>
      <c r="C41" s="21">
        <v>3</v>
      </c>
      <c r="D41" s="496" t="s">
        <v>117</v>
      </c>
      <c r="E41" s="18">
        <v>15217</v>
      </c>
      <c r="F41" s="218"/>
      <c r="G41" s="18"/>
      <c r="H41" s="9"/>
      <c r="I41" s="5"/>
      <c r="J41" s="5"/>
      <c r="K41" s="5"/>
      <c r="L41" s="5"/>
      <c r="M41" s="5"/>
      <c r="N41" s="5"/>
      <c r="R41" s="11">
        <f t="shared" si="2"/>
        <v>0</v>
      </c>
      <c r="S41" s="5"/>
      <c r="T41" s="5"/>
    </row>
    <row r="42" spans="1:20" ht="30.75" hidden="1" thickTop="1">
      <c r="A42" s="110">
        <v>49</v>
      </c>
      <c r="B42" s="491"/>
      <c r="C42" s="21">
        <v>4</v>
      </c>
      <c r="D42" s="496" t="s">
        <v>121</v>
      </c>
      <c r="E42" s="18">
        <v>4582</v>
      </c>
      <c r="F42" s="218"/>
      <c r="G42" s="18"/>
      <c r="H42" s="9"/>
      <c r="I42" s="5"/>
      <c r="J42" s="5"/>
      <c r="K42" s="5"/>
      <c r="L42" s="5"/>
      <c r="M42" s="5"/>
      <c r="N42" s="5"/>
      <c r="R42" s="11">
        <f t="shared" si="2"/>
        <v>0</v>
      </c>
      <c r="S42" s="5"/>
      <c r="T42" s="5"/>
    </row>
    <row r="43" spans="1:20" ht="15.75" hidden="1" thickTop="1">
      <c r="A43" s="110">
        <v>50</v>
      </c>
      <c r="B43" s="506"/>
      <c r="C43" s="507">
        <v>5</v>
      </c>
      <c r="D43" s="508" t="s">
        <v>118</v>
      </c>
      <c r="E43" s="509">
        <v>30263</v>
      </c>
      <c r="F43" s="509"/>
      <c r="G43" s="509"/>
      <c r="H43" s="510"/>
      <c r="I43" s="5"/>
      <c r="J43" s="5"/>
      <c r="K43" s="5"/>
      <c r="L43" s="5"/>
      <c r="M43" s="5"/>
      <c r="N43" s="5"/>
      <c r="R43" s="11">
        <f t="shared" si="2"/>
        <v>0</v>
      </c>
      <c r="S43" s="5"/>
      <c r="T43" s="5"/>
    </row>
    <row r="44" spans="1:20" s="14" customFormat="1" ht="30" customHeight="1" hidden="1" thickBot="1">
      <c r="A44" s="110">
        <v>51</v>
      </c>
      <c r="B44" s="511">
        <v>7</v>
      </c>
      <c r="C44" s="770" t="s">
        <v>119</v>
      </c>
      <c r="D44" s="770"/>
      <c r="E44" s="512">
        <f>SUM(E39:E43)</f>
        <v>62380</v>
      </c>
      <c r="F44" s="512">
        <f>SUM(F39:F43)</f>
        <v>0</v>
      </c>
      <c r="G44" s="512">
        <f>SUM(G39:G43)</f>
        <v>0</v>
      </c>
      <c r="H44" s="513">
        <f>SUM(H39:H43)</f>
        <v>0</v>
      </c>
      <c r="I44" s="31"/>
      <c r="J44" s="31"/>
      <c r="K44" s="31"/>
      <c r="L44" s="31"/>
      <c r="M44" s="31"/>
      <c r="N44" s="31"/>
      <c r="R44" s="11">
        <f t="shared" si="2"/>
        <v>0</v>
      </c>
      <c r="S44" s="31"/>
      <c r="T44" s="31"/>
    </row>
    <row r="45" spans="1:20" s="16" customFormat="1" ht="30" customHeight="1" hidden="1" thickBot="1">
      <c r="A45" s="110">
        <v>52</v>
      </c>
      <c r="B45" s="514"/>
      <c r="C45" s="764" t="s">
        <v>120</v>
      </c>
      <c r="D45" s="764"/>
      <c r="E45" s="119">
        <f>SUM(E33:E43)</f>
        <v>265680</v>
      </c>
      <c r="F45" s="119">
        <f>SUM(F33:F43)</f>
        <v>0</v>
      </c>
      <c r="G45" s="119">
        <f>SUM(G33:G43)</f>
        <v>0</v>
      </c>
      <c r="H45" s="515">
        <f>SUM(H33:H43)</f>
        <v>0</v>
      </c>
      <c r="I45" s="17"/>
      <c r="J45" s="17"/>
      <c r="K45" s="17"/>
      <c r="L45" s="17"/>
      <c r="M45" s="17"/>
      <c r="N45" s="17"/>
      <c r="R45" s="11">
        <f t="shared" si="2"/>
        <v>0</v>
      </c>
      <c r="S45" s="17"/>
      <c r="T45" s="17"/>
    </row>
    <row r="46" ht="15.75" thickTop="1"/>
  </sheetData>
  <sheetProtection/>
  <mergeCells count="17">
    <mergeCell ref="C45:D45"/>
    <mergeCell ref="L6:N6"/>
    <mergeCell ref="O6:O7"/>
    <mergeCell ref="P6:Q6"/>
    <mergeCell ref="C16:D16"/>
    <mergeCell ref="C32:D32"/>
    <mergeCell ref="C44:D44"/>
    <mergeCell ref="B2:Q2"/>
    <mergeCell ref="B3:Q3"/>
    <mergeCell ref="B6:B7"/>
    <mergeCell ref="C6:C7"/>
    <mergeCell ref="D6:D7"/>
    <mergeCell ref="E6:E7"/>
    <mergeCell ref="F6:F7"/>
    <mergeCell ref="G6:G7"/>
    <mergeCell ref="H6:H7"/>
    <mergeCell ref="I6:K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view="pageBreakPreview" zoomScale="85" zoomScaleSheetLayoutView="85" zoomScalePageLayoutView="0" workbookViewId="0" topLeftCell="A6">
      <selection activeCell="A18" sqref="A18:IV18"/>
    </sheetView>
  </sheetViews>
  <sheetFormatPr defaultColWidth="9.00390625" defaultRowHeight="12.75"/>
  <cols>
    <col min="1" max="1" width="3.625" style="287" bestFit="1" customWidth="1"/>
    <col min="2" max="2" width="4.00390625" style="288" customWidth="1"/>
    <col min="3" max="3" width="4.125" style="201" customWidth="1"/>
    <col min="4" max="4" width="50.75390625" style="289" customWidth="1"/>
    <col min="5" max="5" width="5.75390625" style="19" customWidth="1"/>
    <col min="6" max="6" width="12.875" style="15" customWidth="1"/>
    <col min="7" max="7" width="12.75390625" style="15" customWidth="1"/>
    <col min="8" max="8" width="12.125" style="217" customWidth="1"/>
    <col min="9" max="9" width="15.75390625" style="20" customWidth="1"/>
    <col min="10" max="18" width="13.75390625" style="11" customWidth="1"/>
    <col min="19" max="19" width="9.625" style="11" bestFit="1" customWidth="1"/>
    <col min="20" max="16384" width="9.125" style="11" customWidth="1"/>
  </cols>
  <sheetData>
    <row r="1" spans="1:10" s="121" customFormat="1" ht="16.5">
      <c r="A1" s="2"/>
      <c r="B1" s="747" t="s">
        <v>278</v>
      </c>
      <c r="C1" s="747"/>
      <c r="D1" s="747"/>
      <c r="E1" s="747"/>
      <c r="F1" s="747"/>
      <c r="G1" s="747"/>
      <c r="H1" s="747"/>
      <c r="I1" s="747"/>
      <c r="J1" s="747"/>
    </row>
    <row r="2" spans="1:18" s="16" customFormat="1" ht="24.75" customHeight="1">
      <c r="A2" s="287"/>
      <c r="B2" s="752" t="s">
        <v>273</v>
      </c>
      <c r="C2" s="752"/>
      <c r="D2" s="752"/>
      <c r="E2" s="752"/>
      <c r="F2" s="752"/>
      <c r="G2" s="752"/>
      <c r="H2" s="752"/>
      <c r="I2" s="752"/>
      <c r="J2" s="752"/>
      <c r="K2" s="752"/>
      <c r="L2" s="752"/>
      <c r="M2" s="752"/>
      <c r="N2" s="752"/>
      <c r="O2" s="752"/>
      <c r="P2" s="752"/>
      <c r="Q2" s="752"/>
      <c r="R2" s="369"/>
    </row>
    <row r="3" spans="1:18" s="16" customFormat="1" ht="24.75" customHeight="1">
      <c r="A3" s="287"/>
      <c r="B3" s="752" t="s">
        <v>204</v>
      </c>
      <c r="C3" s="752"/>
      <c r="D3" s="752"/>
      <c r="E3" s="752"/>
      <c r="F3" s="752"/>
      <c r="G3" s="752"/>
      <c r="H3" s="752"/>
      <c r="I3" s="752"/>
      <c r="J3" s="752"/>
      <c r="K3" s="752"/>
      <c r="L3" s="752"/>
      <c r="M3" s="752"/>
      <c r="N3" s="752"/>
      <c r="O3" s="752"/>
      <c r="P3" s="752"/>
      <c r="Q3" s="752"/>
      <c r="R3" s="369"/>
    </row>
    <row r="4" spans="9:18" ht="15.75" thickBot="1">
      <c r="I4" s="32"/>
      <c r="P4" s="784" t="s">
        <v>9</v>
      </c>
      <c r="Q4" s="784"/>
      <c r="R4" s="44"/>
    </row>
    <row r="5" spans="1:18" s="19" customFormat="1" ht="15.75" thickTop="1">
      <c r="A5" s="287"/>
      <c r="B5" s="586" t="s">
        <v>14</v>
      </c>
      <c r="C5" s="587" t="s">
        <v>15</v>
      </c>
      <c r="D5" s="588" t="s">
        <v>16</v>
      </c>
      <c r="E5" s="589" t="s">
        <v>17</v>
      </c>
      <c r="F5" s="590" t="s">
        <v>18</v>
      </c>
      <c r="G5" s="590" t="s">
        <v>19</v>
      </c>
      <c r="H5" s="591" t="s">
        <v>20</v>
      </c>
      <c r="I5" s="589" t="s">
        <v>177</v>
      </c>
      <c r="J5" s="589" t="s">
        <v>178</v>
      </c>
      <c r="K5" s="589" t="s">
        <v>123</v>
      </c>
      <c r="L5" s="589" t="s">
        <v>124</v>
      </c>
      <c r="M5" s="589" t="s">
        <v>125</v>
      </c>
      <c r="N5" s="589" t="s">
        <v>126</v>
      </c>
      <c r="O5" s="589" t="s">
        <v>127</v>
      </c>
      <c r="P5" s="589" t="s">
        <v>157</v>
      </c>
      <c r="Q5" s="589" t="s">
        <v>158</v>
      </c>
      <c r="R5" s="592"/>
    </row>
    <row r="6" spans="1:18" s="19" customFormat="1" ht="30" customHeight="1">
      <c r="A6" s="287"/>
      <c r="B6" s="780" t="s">
        <v>70</v>
      </c>
      <c r="C6" s="779" t="s">
        <v>43</v>
      </c>
      <c r="D6" s="783" t="s">
        <v>10</v>
      </c>
      <c r="E6" s="777" t="s">
        <v>82</v>
      </c>
      <c r="F6" s="760" t="s">
        <v>187</v>
      </c>
      <c r="G6" s="760" t="s">
        <v>188</v>
      </c>
      <c r="H6" s="782" t="s">
        <v>184</v>
      </c>
      <c r="I6" s="762" t="s">
        <v>78</v>
      </c>
      <c r="J6" s="781" t="s">
        <v>164</v>
      </c>
      <c r="K6" s="781"/>
      <c r="L6" s="781"/>
      <c r="M6" s="781"/>
      <c r="N6" s="781"/>
      <c r="O6" s="785" t="s">
        <v>165</v>
      </c>
      <c r="P6" s="785"/>
      <c r="Q6" s="785"/>
      <c r="R6" s="595"/>
    </row>
    <row r="7" spans="1:18" s="19" customFormat="1" ht="45" customHeight="1">
      <c r="A7" s="287"/>
      <c r="B7" s="780"/>
      <c r="C7" s="779"/>
      <c r="D7" s="783"/>
      <c r="E7" s="778"/>
      <c r="F7" s="760"/>
      <c r="G7" s="760"/>
      <c r="H7" s="782"/>
      <c r="I7" s="762"/>
      <c r="J7" s="477" t="s">
        <v>136</v>
      </c>
      <c r="K7" s="477" t="s">
        <v>132</v>
      </c>
      <c r="L7" s="477" t="s">
        <v>138</v>
      </c>
      <c r="M7" s="477" t="s">
        <v>163</v>
      </c>
      <c r="N7" s="477" t="s">
        <v>139</v>
      </c>
      <c r="O7" s="594" t="s">
        <v>166</v>
      </c>
      <c r="P7" s="596" t="s">
        <v>167</v>
      </c>
      <c r="Q7" s="597" t="s">
        <v>86</v>
      </c>
      <c r="R7" s="598" t="str">
        <f>'8.Mérleg'!E16</f>
        <v>Felhalmozási célú tartalék</v>
      </c>
    </row>
    <row r="8" spans="1:18" ht="15">
      <c r="A8" s="110"/>
      <c r="B8" s="479"/>
      <c r="C8" s="480"/>
      <c r="D8" s="481" t="str">
        <f>'[4]10. Tábla'!C76</f>
        <v>Kompenzációra átadott pénzeszköz önkormányzatnak</v>
      </c>
      <c r="E8" s="524" t="s">
        <v>81</v>
      </c>
      <c r="F8" s="482">
        <v>14956</v>
      </c>
      <c r="G8" s="482">
        <v>108349</v>
      </c>
      <c r="H8" s="482">
        <v>0</v>
      </c>
      <c r="I8" s="483">
        <f aca="true" t="shared" si="0" ref="I8:I14">SUM(J8:Q8)</f>
        <v>110068.575</v>
      </c>
      <c r="J8" s="484"/>
      <c r="K8" s="484"/>
      <c r="L8" s="484"/>
      <c r="M8" s="487"/>
      <c r="N8" s="487"/>
      <c r="O8" s="487"/>
      <c r="P8" s="487"/>
      <c r="Q8" s="487">
        <f>'10. Tábla'!I62</f>
        <v>110068.575</v>
      </c>
      <c r="R8" s="486"/>
    </row>
    <row r="9" spans="1:18" ht="15">
      <c r="A9" s="110"/>
      <c r="B9" s="479"/>
      <c r="C9" s="480"/>
      <c r="D9" s="481" t="str">
        <f>'[4]10. Tábla'!C83</f>
        <v>Önkormányzati kifizetések</v>
      </c>
      <c r="E9" s="524" t="s">
        <v>81</v>
      </c>
      <c r="F9" s="482">
        <v>0</v>
      </c>
      <c r="G9" s="482">
        <v>0</v>
      </c>
      <c r="H9" s="482">
        <v>0</v>
      </c>
      <c r="I9" s="483">
        <f t="shared" si="0"/>
        <v>36716.277</v>
      </c>
      <c r="J9" s="487"/>
      <c r="K9" s="487"/>
      <c r="L9" s="487"/>
      <c r="M9" s="487"/>
      <c r="N9" s="487"/>
      <c r="O9" s="487"/>
      <c r="P9" s="487"/>
      <c r="Q9" s="487">
        <f>'10. Tábla'!I63</f>
        <v>36716.277</v>
      </c>
      <c r="R9" s="486"/>
    </row>
    <row r="10" spans="1:18" ht="15">
      <c r="A10" s="110"/>
      <c r="B10" s="479"/>
      <c r="C10" s="480"/>
      <c r="D10" s="481" t="s">
        <v>290</v>
      </c>
      <c r="E10" s="524" t="s">
        <v>81</v>
      </c>
      <c r="F10" s="482">
        <f>5743795-1592179-254</f>
        <v>4151362</v>
      </c>
      <c r="G10" s="482"/>
      <c r="H10" s="482"/>
      <c r="I10" s="483"/>
      <c r="J10" s="487"/>
      <c r="K10" s="487"/>
      <c r="L10" s="487"/>
      <c r="M10" s="487"/>
      <c r="N10" s="487"/>
      <c r="O10" s="487"/>
      <c r="P10" s="487"/>
      <c r="Q10" s="487"/>
      <c r="R10" s="486"/>
    </row>
    <row r="11" spans="1:18" ht="15">
      <c r="A11" s="110"/>
      <c r="B11" s="479"/>
      <c r="C11" s="480"/>
      <c r="D11" s="481" t="str">
        <f>'[4]10. Tábla'!C91</f>
        <v>KEOP 2.3.0/2F/09-2010-023 II. ütem </v>
      </c>
      <c r="E11" s="524" t="s">
        <v>81</v>
      </c>
      <c r="F11" s="482">
        <f>1592179</f>
        <v>1592179</v>
      </c>
      <c r="G11" s="482">
        <v>1492286</v>
      </c>
      <c r="H11" s="482">
        <v>1261779</v>
      </c>
      <c r="I11" s="483">
        <f t="shared" si="0"/>
        <v>224318.905</v>
      </c>
      <c r="J11" s="487"/>
      <c r="K11" s="487"/>
      <c r="L11" s="487">
        <f>'10. Tábla'!I84</f>
        <v>13611.75</v>
      </c>
      <c r="M11" s="487"/>
      <c r="N11" s="487"/>
      <c r="O11" s="487">
        <f>'10. Tábla'!I66</f>
        <v>210707.155</v>
      </c>
      <c r="P11" s="487"/>
      <c r="Q11" s="487"/>
      <c r="R11" s="486"/>
    </row>
    <row r="12" spans="1:18" ht="15">
      <c r="A12" s="110"/>
      <c r="B12" s="479"/>
      <c r="C12" s="480"/>
      <c r="D12" s="481" t="str">
        <f>'[4]10. Tábla'!C95</f>
        <v>KEOP 1.1.1. C</v>
      </c>
      <c r="E12" s="524" t="s">
        <v>81</v>
      </c>
      <c r="F12" s="482">
        <v>254</v>
      </c>
      <c r="G12" s="482">
        <f>1760150.15+15011</f>
        <v>1775161.15</v>
      </c>
      <c r="H12" s="482">
        <v>0</v>
      </c>
      <c r="I12" s="483">
        <f>SUM(J12:Q12)</f>
        <v>1760150.15</v>
      </c>
      <c r="J12" s="484"/>
      <c r="K12" s="484"/>
      <c r="L12" s="484"/>
      <c r="M12" s="487"/>
      <c r="N12" s="487"/>
      <c r="O12" s="487">
        <f>'10. Tábla'!I70</f>
        <v>1760150.15</v>
      </c>
      <c r="P12" s="487"/>
      <c r="Q12" s="487"/>
      <c r="R12" s="486"/>
    </row>
    <row r="13" spans="1:18" ht="15">
      <c r="A13" s="110"/>
      <c r="B13" s="479"/>
      <c r="C13" s="480"/>
      <c r="D13" s="481" t="s">
        <v>322</v>
      </c>
      <c r="E13" s="524" t="s">
        <v>81</v>
      </c>
      <c r="F13" s="482"/>
      <c r="G13" s="482"/>
      <c r="H13" s="482"/>
      <c r="I13" s="483">
        <f>SUM(J13:Q13)</f>
        <v>144799.05</v>
      </c>
      <c r="J13" s="484"/>
      <c r="K13" s="484"/>
      <c r="L13" s="484"/>
      <c r="M13" s="487"/>
      <c r="N13" s="487"/>
      <c r="O13" s="487">
        <f>'10. Tábla'!I20</f>
        <v>144799.05</v>
      </c>
      <c r="P13" s="487"/>
      <c r="Q13" s="487"/>
      <c r="R13" s="486"/>
    </row>
    <row r="14" spans="1:18" ht="15">
      <c r="A14" s="110"/>
      <c r="B14" s="479"/>
      <c r="C14" s="480"/>
      <c r="D14" s="481" t="s">
        <v>289</v>
      </c>
      <c r="E14" s="524" t="s">
        <v>81</v>
      </c>
      <c r="F14" s="482">
        <v>0</v>
      </c>
      <c r="G14" s="482">
        <v>1687177</v>
      </c>
      <c r="H14" s="482">
        <v>0</v>
      </c>
      <c r="I14" s="483">
        <f t="shared" si="0"/>
        <v>364280</v>
      </c>
      <c r="J14" s="487"/>
      <c r="K14" s="487"/>
      <c r="L14" s="487">
        <f>'10. Tábla'!I86</f>
        <v>364280</v>
      </c>
      <c r="M14" s="487"/>
      <c r="N14" s="487"/>
      <c r="O14" s="487"/>
      <c r="P14" s="487"/>
      <c r="Q14" s="487"/>
      <c r="R14" s="486"/>
    </row>
    <row r="15" spans="1:18" ht="15">
      <c r="A15" s="110"/>
      <c r="B15" s="479"/>
      <c r="C15" s="480"/>
      <c r="D15" s="481" t="s">
        <v>283</v>
      </c>
      <c r="E15" s="524" t="s">
        <v>81</v>
      </c>
      <c r="F15" s="482">
        <v>0</v>
      </c>
      <c r="G15" s="482">
        <v>427495</v>
      </c>
      <c r="H15" s="482">
        <f>'[4]5. Társ.feladat'!H8</f>
        <v>0</v>
      </c>
      <c r="I15" s="483">
        <f>SUM(J15:Q15)+R15</f>
        <v>0</v>
      </c>
      <c r="J15" s="487"/>
      <c r="K15" s="487"/>
      <c r="L15" s="487"/>
      <c r="M15" s="487"/>
      <c r="N15" s="487"/>
      <c r="O15" s="487"/>
      <c r="P15" s="487"/>
      <c r="Q15" s="487">
        <v>0</v>
      </c>
      <c r="R15" s="486">
        <f>'10. Tábla'!I72</f>
        <v>0</v>
      </c>
    </row>
    <row r="16" spans="1:18" ht="15">
      <c r="A16" s="110"/>
      <c r="B16" s="479"/>
      <c r="C16" s="480"/>
      <c r="D16" s="481" t="str">
        <f>'[4]5. Társ.feladat'!D9</f>
        <v>Működési kiadások</v>
      </c>
      <c r="E16" s="524" t="s">
        <v>81</v>
      </c>
      <c r="F16" s="482">
        <v>247658</v>
      </c>
      <c r="G16" s="482">
        <f>169947+7277+4004</f>
        <v>181228</v>
      </c>
      <c r="H16" s="482">
        <f>10129+2911+23842</f>
        <v>36882</v>
      </c>
      <c r="I16" s="483">
        <f>SUM(J16:Q16)+1</f>
        <v>55102.87714447866</v>
      </c>
      <c r="J16" s="487">
        <f>'8.Mérleg'!F5</f>
        <v>6669.784</v>
      </c>
      <c r="K16" s="487">
        <f>'8.Mérleg'!F6</f>
        <v>2456.8340648489316</v>
      </c>
      <c r="L16" s="487">
        <f>'10. Tábla'!I82+'10. Tábla'!I83+'10. Tábla'!I90</f>
        <v>45975.25907962973</v>
      </c>
      <c r="M16" s="487">
        <f>'[4]5. Társ.feladat'!M9</f>
        <v>0</v>
      </c>
      <c r="N16" s="487">
        <f>'[4]5. Társ.feladat'!N9</f>
        <v>0</v>
      </c>
      <c r="O16" s="487"/>
      <c r="P16" s="487"/>
      <c r="Q16" s="487"/>
      <c r="R16" s="486"/>
    </row>
    <row r="17" spans="1:18" ht="15">
      <c r="A17" s="110"/>
      <c r="B17" s="479"/>
      <c r="C17" s="480"/>
      <c r="D17" s="481" t="s">
        <v>34</v>
      </c>
      <c r="E17" s="524" t="s">
        <v>81</v>
      </c>
      <c r="F17" s="482">
        <v>97</v>
      </c>
      <c r="G17" s="482"/>
      <c r="H17" s="483"/>
      <c r="I17" s="487"/>
      <c r="J17" s="487"/>
      <c r="K17" s="487"/>
      <c r="L17" s="487"/>
      <c r="M17" s="487"/>
      <c r="N17" s="487"/>
      <c r="O17" s="487"/>
      <c r="P17" s="487"/>
      <c r="Q17" s="487"/>
      <c r="R17" s="486"/>
    </row>
    <row r="18" spans="1:19" s="745" customFormat="1" ht="30" customHeight="1">
      <c r="A18" s="740"/>
      <c r="B18" s="791" t="s">
        <v>54</v>
      </c>
      <c r="C18" s="792"/>
      <c r="D18" s="792"/>
      <c r="E18" s="741"/>
      <c r="F18" s="742">
        <f>SUM(F8:F17)</f>
        <v>6006506</v>
      </c>
      <c r="G18" s="742">
        <f aca="true" t="shared" si="1" ref="G18:L18">SUM(G8:G16)</f>
        <v>5671696.15</v>
      </c>
      <c r="H18" s="742">
        <f t="shared" si="1"/>
        <v>1298661</v>
      </c>
      <c r="I18" s="742">
        <f t="shared" si="1"/>
        <v>2695435.834144478</v>
      </c>
      <c r="J18" s="742">
        <f t="shared" si="1"/>
        <v>6669.784</v>
      </c>
      <c r="K18" s="742">
        <f t="shared" si="1"/>
        <v>2456.8340648489316</v>
      </c>
      <c r="L18" s="742">
        <f t="shared" si="1"/>
        <v>423867.00907962973</v>
      </c>
      <c r="M18" s="742">
        <f aca="true" t="shared" si="2" ref="M18:R18">SUM(M8:M16)</f>
        <v>0</v>
      </c>
      <c r="N18" s="742">
        <f t="shared" si="2"/>
        <v>0</v>
      </c>
      <c r="O18" s="742">
        <f>SUM(O8:O16)+1</f>
        <v>2115657.355</v>
      </c>
      <c r="P18" s="742">
        <f t="shared" si="2"/>
        <v>0</v>
      </c>
      <c r="Q18" s="742">
        <f t="shared" si="2"/>
        <v>146784.852</v>
      </c>
      <c r="R18" s="743">
        <f t="shared" si="2"/>
        <v>0</v>
      </c>
      <c r="S18" s="744"/>
    </row>
    <row r="19" spans="1:18" s="30" customFormat="1" ht="30" customHeight="1" hidden="1">
      <c r="A19" s="291">
        <v>75</v>
      </c>
      <c r="B19" s="601"/>
      <c r="C19" s="602">
        <v>7</v>
      </c>
      <c r="D19" s="603" t="s">
        <v>94</v>
      </c>
      <c r="E19" s="604"/>
      <c r="F19" s="605">
        <v>189589</v>
      </c>
      <c r="G19" s="605"/>
      <c r="H19" s="606"/>
      <c r="I19" s="607"/>
      <c r="J19" s="608"/>
      <c r="K19" s="608"/>
      <c r="L19" s="608"/>
      <c r="M19" s="608"/>
      <c r="N19" s="608"/>
      <c r="O19" s="608"/>
      <c r="P19" s="608"/>
      <c r="Q19" s="608"/>
      <c r="R19" s="609"/>
    </row>
    <row r="20" spans="1:18" ht="15" hidden="1">
      <c r="A20" s="287">
        <v>76</v>
      </c>
      <c r="B20" s="610"/>
      <c r="C20" s="611">
        <v>8</v>
      </c>
      <c r="D20" s="612" t="s">
        <v>95</v>
      </c>
      <c r="E20" s="604"/>
      <c r="F20" s="482">
        <v>236889</v>
      </c>
      <c r="G20" s="482"/>
      <c r="H20" s="613"/>
      <c r="I20" s="607"/>
      <c r="J20" s="487"/>
      <c r="K20" s="487"/>
      <c r="L20" s="487"/>
      <c r="M20" s="487"/>
      <c r="N20" s="487"/>
      <c r="O20" s="487"/>
      <c r="P20" s="487"/>
      <c r="Q20" s="487"/>
      <c r="R20" s="486"/>
    </row>
    <row r="21" spans="1:18" ht="15" hidden="1">
      <c r="A21" s="290">
        <v>77</v>
      </c>
      <c r="B21" s="610"/>
      <c r="C21" s="611">
        <v>9</v>
      </c>
      <c r="D21" s="612" t="s">
        <v>96</v>
      </c>
      <c r="E21" s="604"/>
      <c r="F21" s="482">
        <v>294235</v>
      </c>
      <c r="G21" s="482"/>
      <c r="H21" s="613"/>
      <c r="I21" s="607"/>
      <c r="J21" s="487"/>
      <c r="K21" s="487"/>
      <c r="L21" s="487"/>
      <c r="M21" s="487"/>
      <c r="N21" s="487"/>
      <c r="O21" s="487"/>
      <c r="P21" s="487"/>
      <c r="Q21" s="487"/>
      <c r="R21" s="486"/>
    </row>
    <row r="22" spans="1:18" ht="15" hidden="1">
      <c r="A22" s="291">
        <v>78</v>
      </c>
      <c r="B22" s="610"/>
      <c r="C22" s="611">
        <v>10</v>
      </c>
      <c r="D22" s="612" t="s">
        <v>97</v>
      </c>
      <c r="E22" s="604"/>
      <c r="F22" s="482">
        <v>354237</v>
      </c>
      <c r="G22" s="482"/>
      <c r="H22" s="613"/>
      <c r="I22" s="607"/>
      <c r="J22" s="487"/>
      <c r="K22" s="487"/>
      <c r="L22" s="487"/>
      <c r="M22" s="487"/>
      <c r="N22" s="487"/>
      <c r="O22" s="487"/>
      <c r="P22" s="487"/>
      <c r="Q22" s="487"/>
      <c r="R22" s="486"/>
    </row>
    <row r="23" spans="1:18" ht="15" hidden="1">
      <c r="A23" s="287">
        <v>79</v>
      </c>
      <c r="B23" s="610"/>
      <c r="C23" s="611">
        <v>11</v>
      </c>
      <c r="D23" s="612" t="s">
        <v>98</v>
      </c>
      <c r="E23" s="604"/>
      <c r="F23" s="482">
        <v>306784</v>
      </c>
      <c r="G23" s="482"/>
      <c r="H23" s="613"/>
      <c r="I23" s="607"/>
      <c r="J23" s="487"/>
      <c r="K23" s="487"/>
      <c r="L23" s="487"/>
      <c r="M23" s="487"/>
      <c r="N23" s="487"/>
      <c r="O23" s="487"/>
      <c r="P23" s="487"/>
      <c r="Q23" s="487"/>
      <c r="R23" s="486"/>
    </row>
    <row r="24" spans="1:18" s="26" customFormat="1" ht="15" hidden="1">
      <c r="A24" s="290">
        <v>80</v>
      </c>
      <c r="B24" s="614"/>
      <c r="C24" s="615"/>
      <c r="D24" s="616" t="s">
        <v>99</v>
      </c>
      <c r="E24" s="617"/>
      <c r="F24" s="618">
        <v>30407</v>
      </c>
      <c r="G24" s="618"/>
      <c r="H24" s="619"/>
      <c r="I24" s="607"/>
      <c r="J24" s="620"/>
      <c r="K24" s="620"/>
      <c r="L24" s="620"/>
      <c r="M24" s="620"/>
      <c r="N24" s="620"/>
      <c r="O24" s="620"/>
      <c r="P24" s="620"/>
      <c r="Q24" s="620"/>
      <c r="R24" s="621"/>
    </row>
    <row r="25" spans="1:18" ht="15" hidden="1">
      <c r="A25" s="291">
        <v>81</v>
      </c>
      <c r="B25" s="610"/>
      <c r="C25" s="611">
        <v>12</v>
      </c>
      <c r="D25" s="612" t="s">
        <v>100</v>
      </c>
      <c r="E25" s="604"/>
      <c r="F25" s="482">
        <v>319970</v>
      </c>
      <c r="G25" s="482"/>
      <c r="H25" s="613"/>
      <c r="I25" s="607"/>
      <c r="J25" s="487"/>
      <c r="K25" s="487"/>
      <c r="L25" s="487"/>
      <c r="M25" s="487"/>
      <c r="N25" s="487"/>
      <c r="O25" s="487"/>
      <c r="P25" s="487"/>
      <c r="Q25" s="487"/>
      <c r="R25" s="486"/>
    </row>
    <row r="26" spans="1:18" ht="15" hidden="1">
      <c r="A26" s="287">
        <v>82</v>
      </c>
      <c r="B26" s="610"/>
      <c r="C26" s="611">
        <v>13</v>
      </c>
      <c r="D26" s="622" t="s">
        <v>38</v>
      </c>
      <c r="E26" s="623"/>
      <c r="F26" s="482">
        <v>172257</v>
      </c>
      <c r="G26" s="482"/>
      <c r="H26" s="613"/>
      <c r="I26" s="607"/>
      <c r="J26" s="487"/>
      <c r="K26" s="487"/>
      <c r="L26" s="487"/>
      <c r="M26" s="487"/>
      <c r="N26" s="487"/>
      <c r="O26" s="487"/>
      <c r="P26" s="487"/>
      <c r="Q26" s="487"/>
      <c r="R26" s="486"/>
    </row>
    <row r="27" spans="1:18" ht="15" hidden="1">
      <c r="A27" s="290">
        <v>83</v>
      </c>
      <c r="B27" s="610"/>
      <c r="C27" s="611">
        <v>14</v>
      </c>
      <c r="D27" s="612" t="s">
        <v>101</v>
      </c>
      <c r="E27" s="604"/>
      <c r="F27" s="482">
        <v>209657</v>
      </c>
      <c r="G27" s="482"/>
      <c r="H27" s="613"/>
      <c r="I27" s="607"/>
      <c r="J27" s="487"/>
      <c r="K27" s="487"/>
      <c r="L27" s="487"/>
      <c r="M27" s="487"/>
      <c r="N27" s="487"/>
      <c r="O27" s="487"/>
      <c r="P27" s="487"/>
      <c r="Q27" s="487"/>
      <c r="R27" s="486"/>
    </row>
    <row r="28" spans="1:18" ht="15" hidden="1">
      <c r="A28" s="291">
        <v>84</v>
      </c>
      <c r="B28" s="610"/>
      <c r="C28" s="611">
        <v>15</v>
      </c>
      <c r="D28" s="622" t="s">
        <v>102</v>
      </c>
      <c r="E28" s="623"/>
      <c r="F28" s="482">
        <v>263845</v>
      </c>
      <c r="G28" s="482"/>
      <c r="H28" s="613"/>
      <c r="I28" s="607"/>
      <c r="J28" s="487"/>
      <c r="K28" s="487"/>
      <c r="L28" s="487"/>
      <c r="M28" s="487"/>
      <c r="N28" s="487"/>
      <c r="O28" s="487"/>
      <c r="P28" s="487"/>
      <c r="Q28" s="487"/>
      <c r="R28" s="486"/>
    </row>
    <row r="29" spans="1:18" ht="15" hidden="1">
      <c r="A29" s="287">
        <v>85</v>
      </c>
      <c r="B29" s="610"/>
      <c r="C29" s="611">
        <v>16</v>
      </c>
      <c r="D29" s="622" t="s">
        <v>103</v>
      </c>
      <c r="E29" s="623"/>
      <c r="F29" s="482">
        <v>107696</v>
      </c>
      <c r="G29" s="482"/>
      <c r="H29" s="613"/>
      <c r="I29" s="607"/>
      <c r="J29" s="487"/>
      <c r="K29" s="487"/>
      <c r="L29" s="487"/>
      <c r="M29" s="487"/>
      <c r="N29" s="487"/>
      <c r="O29" s="487"/>
      <c r="P29" s="487"/>
      <c r="Q29" s="487"/>
      <c r="R29" s="486"/>
    </row>
    <row r="30" spans="1:18" s="14" customFormat="1" ht="24.75" customHeight="1" hidden="1">
      <c r="A30" s="290">
        <v>86</v>
      </c>
      <c r="B30" s="610"/>
      <c r="C30" s="611">
        <v>17</v>
      </c>
      <c r="D30" s="624" t="s">
        <v>104</v>
      </c>
      <c r="E30" s="625"/>
      <c r="F30" s="626">
        <v>144807</v>
      </c>
      <c r="G30" s="626"/>
      <c r="H30" s="627"/>
      <c r="I30" s="607"/>
      <c r="J30" s="628"/>
      <c r="K30" s="628"/>
      <c r="L30" s="628"/>
      <c r="M30" s="628"/>
      <c r="N30" s="628"/>
      <c r="O30" s="628"/>
      <c r="P30" s="628"/>
      <c r="Q30" s="628"/>
      <c r="R30" s="629"/>
    </row>
    <row r="31" spans="1:18" s="24" customFormat="1" ht="24.75" customHeight="1" hidden="1">
      <c r="A31" s="291">
        <v>87</v>
      </c>
      <c r="B31" s="630"/>
      <c r="C31" s="631"/>
      <c r="D31" s="631" t="s">
        <v>105</v>
      </c>
      <c r="E31" s="632"/>
      <c r="F31" s="633">
        <f>SUM(F19:F23,F25:F30)</f>
        <v>2599966</v>
      </c>
      <c r="G31" s="633">
        <f>SUM(G19:G23,G25:G30)</f>
        <v>0</v>
      </c>
      <c r="H31" s="634">
        <f>SUM(H19:H23,H25:H30)</f>
        <v>0</v>
      </c>
      <c r="I31" s="635">
        <f>SUM(I19:I23,I25:I30)</f>
        <v>0</v>
      </c>
      <c r="J31" s="636"/>
      <c r="K31" s="636"/>
      <c r="L31" s="636"/>
      <c r="M31" s="636"/>
      <c r="N31" s="636"/>
      <c r="O31" s="636"/>
      <c r="P31" s="636"/>
      <c r="Q31" s="636"/>
      <c r="R31" s="637"/>
    </row>
    <row r="32" spans="1:18" s="16" customFormat="1" ht="30" customHeight="1" hidden="1">
      <c r="A32" s="287">
        <v>88</v>
      </c>
      <c r="B32" s="638"/>
      <c r="C32" s="593">
        <v>18</v>
      </c>
      <c r="D32" s="639" t="s">
        <v>106</v>
      </c>
      <c r="E32" s="640"/>
      <c r="F32" s="641">
        <v>121932</v>
      </c>
      <c r="G32" s="641"/>
      <c r="H32" s="642"/>
      <c r="I32" s="643"/>
      <c r="J32" s="644"/>
      <c r="K32" s="644"/>
      <c r="L32" s="644"/>
      <c r="M32" s="644"/>
      <c r="N32" s="644"/>
      <c r="O32" s="644"/>
      <c r="P32" s="644"/>
      <c r="Q32" s="644"/>
      <c r="R32" s="645"/>
    </row>
    <row r="33" spans="1:18" s="24" customFormat="1" ht="24.75" customHeight="1" hidden="1">
      <c r="A33" s="290">
        <v>89</v>
      </c>
      <c r="B33" s="630"/>
      <c r="C33" s="646"/>
      <c r="D33" s="631" t="s">
        <v>41</v>
      </c>
      <c r="E33" s="632"/>
      <c r="F33" s="633" t="e">
        <f>SUM(#REF!+F31+F32)</f>
        <v>#REF!</v>
      </c>
      <c r="G33" s="633" t="e">
        <f>SUM(#REF!+G31+G32)</f>
        <v>#REF!</v>
      </c>
      <c r="H33" s="634" t="e">
        <f>SUM(#REF!+H31+H32)</f>
        <v>#REF!</v>
      </c>
      <c r="I33" s="635" t="e">
        <f>SUM(#REF!+I31+I32)</f>
        <v>#REF!</v>
      </c>
      <c r="J33" s="636"/>
      <c r="K33" s="636"/>
      <c r="L33" s="636"/>
      <c r="M33" s="636"/>
      <c r="N33" s="636"/>
      <c r="O33" s="636"/>
      <c r="P33" s="636"/>
      <c r="Q33" s="636"/>
      <c r="R33" s="637"/>
    </row>
    <row r="34" spans="1:18" s="16" customFormat="1" ht="24.75" customHeight="1" hidden="1" thickBot="1">
      <c r="A34" s="291">
        <v>90</v>
      </c>
      <c r="B34" s="638"/>
      <c r="C34" s="593">
        <v>23</v>
      </c>
      <c r="D34" s="647" t="s">
        <v>107</v>
      </c>
      <c r="E34" s="596"/>
      <c r="F34" s="641">
        <v>175989</v>
      </c>
      <c r="G34" s="641"/>
      <c r="H34" s="642"/>
      <c r="I34" s="643"/>
      <c r="J34" s="644"/>
      <c r="K34" s="644"/>
      <c r="L34" s="644"/>
      <c r="M34" s="644"/>
      <c r="N34" s="644"/>
      <c r="O34" s="644"/>
      <c r="P34" s="644"/>
      <c r="Q34" s="644"/>
      <c r="R34" s="645"/>
    </row>
    <row r="35" spans="1:18" s="16" customFormat="1" ht="30" customHeight="1" hidden="1" thickBot="1">
      <c r="A35" s="287">
        <v>91</v>
      </c>
      <c r="B35" s="638">
        <v>1</v>
      </c>
      <c r="C35" s="647" t="s">
        <v>108</v>
      </c>
      <c r="D35" s="648"/>
      <c r="E35" s="599"/>
      <c r="F35" s="600" t="e">
        <f>SUM(F33+#REF!+F34)</f>
        <v>#REF!</v>
      </c>
      <c r="G35" s="600" t="e">
        <f>SUM(G33+#REF!+G34)</f>
        <v>#REF!</v>
      </c>
      <c r="H35" s="649" t="e">
        <f>SUM(H33+#REF!+H34)</f>
        <v>#REF!</v>
      </c>
      <c r="I35" s="643" t="e">
        <f>SUM(I33+#REF!+I34)</f>
        <v>#REF!</v>
      </c>
      <c r="J35" s="644"/>
      <c r="K35" s="644"/>
      <c r="L35" s="644"/>
      <c r="M35" s="644"/>
      <c r="N35" s="644"/>
      <c r="O35" s="644"/>
      <c r="P35" s="644"/>
      <c r="Q35" s="644"/>
      <c r="R35" s="645"/>
    </row>
    <row r="36" spans="1:18" s="32" customFormat="1" ht="24.75" customHeight="1" hidden="1">
      <c r="A36" s="290">
        <v>92</v>
      </c>
      <c r="B36" s="601"/>
      <c r="C36" s="650" t="s">
        <v>109</v>
      </c>
      <c r="D36" s="651"/>
      <c r="E36" s="652"/>
      <c r="F36" s="653"/>
      <c r="G36" s="653"/>
      <c r="H36" s="654"/>
      <c r="I36" s="607"/>
      <c r="J36" s="607"/>
      <c r="K36" s="607"/>
      <c r="L36" s="607"/>
      <c r="M36" s="607"/>
      <c r="N36" s="607"/>
      <c r="O36" s="607"/>
      <c r="P36" s="607"/>
      <c r="Q36" s="607"/>
      <c r="R36" s="655"/>
    </row>
    <row r="37" spans="1:18" ht="15" hidden="1">
      <c r="A37" s="291">
        <v>93</v>
      </c>
      <c r="B37" s="610">
        <v>2</v>
      </c>
      <c r="C37" s="656"/>
      <c r="D37" s="484" t="s">
        <v>110</v>
      </c>
      <c r="E37" s="657"/>
      <c r="F37" s="482">
        <v>345976</v>
      </c>
      <c r="G37" s="482"/>
      <c r="H37" s="613"/>
      <c r="I37" s="483"/>
      <c r="J37" s="487"/>
      <c r="K37" s="487"/>
      <c r="L37" s="487"/>
      <c r="M37" s="487"/>
      <c r="N37" s="487"/>
      <c r="O37" s="487"/>
      <c r="P37" s="487"/>
      <c r="Q37" s="487"/>
      <c r="R37" s="486"/>
    </row>
    <row r="38" spans="1:18" ht="15" hidden="1">
      <c r="A38" s="287">
        <v>94</v>
      </c>
      <c r="B38" s="610">
        <v>3</v>
      </c>
      <c r="C38" s="656"/>
      <c r="D38" s="484" t="s">
        <v>111</v>
      </c>
      <c r="E38" s="657"/>
      <c r="F38" s="482">
        <v>355751</v>
      </c>
      <c r="G38" s="482"/>
      <c r="H38" s="613"/>
      <c r="I38" s="483"/>
      <c r="J38" s="487"/>
      <c r="K38" s="487"/>
      <c r="L38" s="487"/>
      <c r="M38" s="487"/>
      <c r="N38" s="487"/>
      <c r="O38" s="487"/>
      <c r="P38" s="487"/>
      <c r="Q38" s="487"/>
      <c r="R38" s="486"/>
    </row>
    <row r="39" spans="1:18" s="20" customFormat="1" ht="15" hidden="1">
      <c r="A39" s="290">
        <v>95</v>
      </c>
      <c r="B39" s="610">
        <v>4</v>
      </c>
      <c r="C39" s="656"/>
      <c r="D39" s="484" t="s">
        <v>112</v>
      </c>
      <c r="E39" s="657"/>
      <c r="F39" s="482">
        <v>345673</v>
      </c>
      <c r="G39" s="482"/>
      <c r="H39" s="613"/>
      <c r="I39" s="483"/>
      <c r="J39" s="483"/>
      <c r="K39" s="483"/>
      <c r="L39" s="483"/>
      <c r="M39" s="483"/>
      <c r="N39" s="483"/>
      <c r="O39" s="483"/>
      <c r="P39" s="483"/>
      <c r="Q39" s="483"/>
      <c r="R39" s="658"/>
    </row>
    <row r="40" spans="1:18" s="20" customFormat="1" ht="30" hidden="1">
      <c r="A40" s="291">
        <v>96</v>
      </c>
      <c r="B40" s="610">
        <v>5</v>
      </c>
      <c r="C40" s="656"/>
      <c r="D40" s="622" t="s">
        <v>113</v>
      </c>
      <c r="E40" s="623"/>
      <c r="F40" s="482">
        <v>454560</v>
      </c>
      <c r="G40" s="482"/>
      <c r="H40" s="613"/>
      <c r="I40" s="483"/>
      <c r="J40" s="483"/>
      <c r="K40" s="483"/>
      <c r="L40" s="483"/>
      <c r="M40" s="483"/>
      <c r="N40" s="483"/>
      <c r="O40" s="483"/>
      <c r="P40" s="483"/>
      <c r="Q40" s="483"/>
      <c r="R40" s="658"/>
    </row>
    <row r="41" spans="1:18" s="20" customFormat="1" ht="15" hidden="1">
      <c r="A41" s="287">
        <v>97</v>
      </c>
      <c r="B41" s="610">
        <v>6</v>
      </c>
      <c r="C41" s="656"/>
      <c r="D41" s="484" t="s">
        <v>42</v>
      </c>
      <c r="E41" s="657"/>
      <c r="F41" s="482">
        <v>388665</v>
      </c>
      <c r="G41" s="482"/>
      <c r="H41" s="613"/>
      <c r="I41" s="483"/>
      <c r="J41" s="483"/>
      <c r="K41" s="483"/>
      <c r="L41" s="483"/>
      <c r="M41" s="483"/>
      <c r="N41" s="483"/>
      <c r="O41" s="483"/>
      <c r="P41" s="483"/>
      <c r="Q41" s="483"/>
      <c r="R41" s="658"/>
    </row>
    <row r="42" spans="1:18" s="32" customFormat="1" ht="24.75" customHeight="1" hidden="1">
      <c r="A42" s="290">
        <v>98</v>
      </c>
      <c r="B42" s="601">
        <v>7</v>
      </c>
      <c r="C42" s="650" t="s">
        <v>39</v>
      </c>
      <c r="D42" s="651"/>
      <c r="E42" s="652"/>
      <c r="F42" s="653"/>
      <c r="G42" s="653"/>
      <c r="H42" s="654"/>
      <c r="I42" s="483"/>
      <c r="J42" s="607"/>
      <c r="K42" s="607"/>
      <c r="L42" s="607"/>
      <c r="M42" s="607"/>
      <c r="N42" s="607"/>
      <c r="O42" s="607"/>
      <c r="P42" s="607"/>
      <c r="Q42" s="607"/>
      <c r="R42" s="655"/>
    </row>
    <row r="43" spans="1:18" ht="15" hidden="1">
      <c r="A43" s="291">
        <v>99</v>
      </c>
      <c r="B43" s="610"/>
      <c r="C43" s="611">
        <v>1</v>
      </c>
      <c r="D43" s="484" t="s">
        <v>115</v>
      </c>
      <c r="E43" s="657"/>
      <c r="F43" s="482">
        <v>194122</v>
      </c>
      <c r="G43" s="482"/>
      <c r="H43" s="613"/>
      <c r="I43" s="483"/>
      <c r="J43" s="487"/>
      <c r="K43" s="487"/>
      <c r="L43" s="487"/>
      <c r="M43" s="487"/>
      <c r="N43" s="487"/>
      <c r="O43" s="487"/>
      <c r="P43" s="487"/>
      <c r="Q43" s="487"/>
      <c r="R43" s="486"/>
    </row>
    <row r="44" spans="1:18" ht="30" hidden="1">
      <c r="A44" s="287">
        <v>100</v>
      </c>
      <c r="B44" s="610"/>
      <c r="C44" s="611">
        <v>2</v>
      </c>
      <c r="D44" s="622" t="s">
        <v>116</v>
      </c>
      <c r="E44" s="623"/>
      <c r="F44" s="482">
        <v>88269</v>
      </c>
      <c r="G44" s="482"/>
      <c r="H44" s="613"/>
      <c r="I44" s="483"/>
      <c r="J44" s="487"/>
      <c r="K44" s="487"/>
      <c r="L44" s="487"/>
      <c r="M44" s="487"/>
      <c r="N44" s="487"/>
      <c r="O44" s="487"/>
      <c r="P44" s="487"/>
      <c r="Q44" s="487"/>
      <c r="R44" s="486"/>
    </row>
    <row r="45" spans="1:18" ht="15" hidden="1">
      <c r="A45" s="290">
        <v>101</v>
      </c>
      <c r="B45" s="610"/>
      <c r="C45" s="611">
        <v>3</v>
      </c>
      <c r="D45" s="622" t="s">
        <v>117</v>
      </c>
      <c r="E45" s="623"/>
      <c r="F45" s="482">
        <v>370523</v>
      </c>
      <c r="G45" s="482"/>
      <c r="H45" s="613"/>
      <c r="I45" s="483"/>
      <c r="J45" s="487"/>
      <c r="K45" s="487"/>
      <c r="L45" s="487"/>
      <c r="M45" s="487"/>
      <c r="N45" s="487"/>
      <c r="O45" s="487"/>
      <c r="P45" s="487"/>
      <c r="Q45" s="487"/>
      <c r="R45" s="486"/>
    </row>
    <row r="46" spans="1:18" ht="30" hidden="1">
      <c r="A46" s="291">
        <v>102</v>
      </c>
      <c r="B46" s="610"/>
      <c r="C46" s="611">
        <v>4</v>
      </c>
      <c r="D46" s="622" t="s">
        <v>122</v>
      </c>
      <c r="E46" s="623"/>
      <c r="F46" s="482">
        <v>163913</v>
      </c>
      <c r="G46" s="482"/>
      <c r="H46" s="613"/>
      <c r="I46" s="483"/>
      <c r="J46" s="487"/>
      <c r="K46" s="487"/>
      <c r="L46" s="487"/>
      <c r="M46" s="487"/>
      <c r="N46" s="487"/>
      <c r="O46" s="487"/>
      <c r="P46" s="487"/>
      <c r="Q46" s="487"/>
      <c r="R46" s="486"/>
    </row>
    <row r="47" spans="1:18" ht="15" hidden="1">
      <c r="A47" s="287">
        <v>103</v>
      </c>
      <c r="B47" s="610"/>
      <c r="C47" s="611">
        <v>5</v>
      </c>
      <c r="D47" s="622" t="s">
        <v>118</v>
      </c>
      <c r="E47" s="623"/>
      <c r="F47" s="482">
        <v>201248</v>
      </c>
      <c r="G47" s="482"/>
      <c r="H47" s="613"/>
      <c r="I47" s="483"/>
      <c r="J47" s="487"/>
      <c r="K47" s="487"/>
      <c r="L47" s="487"/>
      <c r="M47" s="487"/>
      <c r="N47" s="487"/>
      <c r="O47" s="487"/>
      <c r="P47" s="487"/>
      <c r="Q47" s="487"/>
      <c r="R47" s="486"/>
    </row>
    <row r="48" spans="1:18" s="24" customFormat="1" ht="24.75" customHeight="1" hidden="1" thickBot="1">
      <c r="A48" s="290">
        <v>104</v>
      </c>
      <c r="B48" s="638">
        <v>7</v>
      </c>
      <c r="C48" s="647" t="s">
        <v>119</v>
      </c>
      <c r="D48" s="631"/>
      <c r="E48" s="632"/>
      <c r="F48" s="633">
        <f>SUM(F43:F47)</f>
        <v>1018075</v>
      </c>
      <c r="G48" s="633">
        <f>SUM(G43,G44,G45,G47)</f>
        <v>0</v>
      </c>
      <c r="H48" s="634">
        <f>SUM(H43,H44,H45,H47)</f>
        <v>0</v>
      </c>
      <c r="I48" s="635">
        <f>SUM(I43,I44,I45,I47)</f>
        <v>0</v>
      </c>
      <c r="J48" s="636"/>
      <c r="K48" s="636"/>
      <c r="L48" s="636"/>
      <c r="M48" s="636"/>
      <c r="N48" s="636"/>
      <c r="O48" s="636"/>
      <c r="P48" s="636"/>
      <c r="Q48" s="636"/>
      <c r="R48" s="637"/>
    </row>
    <row r="49" spans="1:18" s="33" customFormat="1" ht="30" customHeight="1" hidden="1" thickBot="1" thickTop="1">
      <c r="A49" s="291">
        <v>105</v>
      </c>
      <c r="B49" s="638"/>
      <c r="C49" s="647" t="s">
        <v>120</v>
      </c>
      <c r="D49" s="648"/>
      <c r="E49" s="599"/>
      <c r="F49" s="600">
        <f>SUM(F48,F37:F41)</f>
        <v>2908700</v>
      </c>
      <c r="G49" s="600">
        <f>SUM(G37+G38+G39+G40+G41+G43+G44+G45+G47)</f>
        <v>0</v>
      </c>
      <c r="H49" s="649">
        <f>SUM(H37+H38+H39+H40+H41+H43+H44+H45+H47)</f>
        <v>0</v>
      </c>
      <c r="I49" s="643">
        <f>SUM(I37+I38+I39+I40+I41+I43+I44+I45+I47)</f>
        <v>0</v>
      </c>
      <c r="J49" s="643"/>
      <c r="K49" s="643"/>
      <c r="L49" s="643"/>
      <c r="M49" s="643"/>
      <c r="N49" s="643"/>
      <c r="O49" s="643"/>
      <c r="P49" s="643"/>
      <c r="Q49" s="643"/>
      <c r="R49" s="659"/>
    </row>
    <row r="50" spans="1:18" s="102" customFormat="1" ht="15">
      <c r="A50" s="287"/>
      <c r="B50" s="789"/>
      <c r="C50" s="790"/>
      <c r="D50" s="790"/>
      <c r="E50" s="599"/>
      <c r="F50" s="600"/>
      <c r="G50" s="600"/>
      <c r="H50" s="649"/>
      <c r="I50" s="643"/>
      <c r="J50" s="643"/>
      <c r="K50" s="643"/>
      <c r="L50" s="643"/>
      <c r="M50" s="643"/>
      <c r="N50" s="643"/>
      <c r="O50" s="643"/>
      <c r="P50" s="643"/>
      <c r="Q50" s="643"/>
      <c r="R50" s="659"/>
    </row>
    <row r="51" spans="1:19" s="17" customFormat="1" ht="15" customHeight="1">
      <c r="A51" s="290"/>
      <c r="B51" s="787"/>
      <c r="C51" s="788"/>
      <c r="D51" s="788"/>
      <c r="E51" s="788"/>
      <c r="F51" s="641"/>
      <c r="G51" s="641"/>
      <c r="H51" s="642"/>
      <c r="I51" s="643"/>
      <c r="J51" s="644"/>
      <c r="K51" s="644"/>
      <c r="L51" s="644"/>
      <c r="M51" s="644"/>
      <c r="N51" s="644"/>
      <c r="O51" s="644"/>
      <c r="P51" s="644"/>
      <c r="Q51" s="644"/>
      <c r="R51" s="645"/>
      <c r="S51" s="5"/>
    </row>
    <row r="52" spans="1:19" s="17" customFormat="1" ht="15" customHeight="1">
      <c r="A52" s="291"/>
      <c r="B52" s="772"/>
      <c r="C52" s="773"/>
      <c r="D52" s="773"/>
      <c r="E52" s="597"/>
      <c r="F52" s="641"/>
      <c r="G52" s="641"/>
      <c r="H52" s="642"/>
      <c r="I52" s="643"/>
      <c r="J52" s="644"/>
      <c r="K52" s="644"/>
      <c r="L52" s="644"/>
      <c r="M52" s="644"/>
      <c r="N52" s="644"/>
      <c r="O52" s="644"/>
      <c r="P52" s="644"/>
      <c r="Q52" s="644"/>
      <c r="R52" s="645"/>
      <c r="S52" s="5"/>
    </row>
    <row r="53" spans="1:19" s="17" customFormat="1" ht="15">
      <c r="A53" s="287"/>
      <c r="B53" s="787"/>
      <c r="C53" s="788"/>
      <c r="D53" s="788"/>
      <c r="E53" s="788"/>
      <c r="F53" s="641"/>
      <c r="G53" s="641"/>
      <c r="H53" s="642"/>
      <c r="I53" s="643"/>
      <c r="J53" s="643"/>
      <c r="K53" s="643"/>
      <c r="L53" s="643"/>
      <c r="M53" s="643"/>
      <c r="N53" s="643"/>
      <c r="O53" s="643"/>
      <c r="P53" s="643"/>
      <c r="Q53" s="643"/>
      <c r="R53" s="659"/>
      <c r="S53" s="5"/>
    </row>
    <row r="54" spans="1:19" s="17" customFormat="1" ht="15" customHeight="1">
      <c r="A54" s="290"/>
      <c r="B54" s="772"/>
      <c r="C54" s="773"/>
      <c r="D54" s="773"/>
      <c r="E54" s="597"/>
      <c r="F54" s="641"/>
      <c r="G54" s="641"/>
      <c r="H54" s="642"/>
      <c r="I54" s="643"/>
      <c r="J54" s="644"/>
      <c r="K54" s="644"/>
      <c r="L54" s="644"/>
      <c r="M54" s="644"/>
      <c r="N54" s="644"/>
      <c r="O54" s="644"/>
      <c r="P54" s="644"/>
      <c r="Q54" s="644"/>
      <c r="R54" s="645"/>
      <c r="S54" s="5"/>
    </row>
    <row r="55" spans="1:19" s="162" customFormat="1" ht="31.5" customHeight="1" thickBot="1">
      <c r="A55" s="290"/>
      <c r="B55" s="774"/>
      <c r="C55" s="775"/>
      <c r="D55" s="775"/>
      <c r="E55" s="775"/>
      <c r="F55" s="660"/>
      <c r="G55" s="660"/>
      <c r="H55" s="660"/>
      <c r="I55" s="661"/>
      <c r="J55" s="662"/>
      <c r="K55" s="662"/>
      <c r="L55" s="662"/>
      <c r="M55" s="662"/>
      <c r="N55" s="662"/>
      <c r="O55" s="662"/>
      <c r="P55" s="662"/>
      <c r="Q55" s="662"/>
      <c r="R55" s="663"/>
      <c r="S55" s="5"/>
    </row>
    <row r="56" spans="1:4" ht="15.75" thickTop="1">
      <c r="A56" s="292"/>
      <c r="B56" s="776" t="s">
        <v>83</v>
      </c>
      <c r="C56" s="776"/>
      <c r="D56" s="776"/>
    </row>
    <row r="57" spans="1:9" ht="15">
      <c r="A57" s="292"/>
      <c r="B57" s="786" t="s">
        <v>159</v>
      </c>
      <c r="C57" s="786"/>
      <c r="D57" s="786"/>
      <c r="E57" s="786"/>
      <c r="F57" s="786"/>
      <c r="G57" s="786"/>
      <c r="H57" s="786"/>
      <c r="I57" s="786"/>
    </row>
    <row r="58" spans="2:4" ht="15">
      <c r="B58" s="771" t="s">
        <v>160</v>
      </c>
      <c r="C58" s="771"/>
      <c r="D58" s="771"/>
    </row>
  </sheetData>
  <sheetProtection/>
  <mergeCells count="24">
    <mergeCell ref="O6:Q6"/>
    <mergeCell ref="I6:I7"/>
    <mergeCell ref="B57:I57"/>
    <mergeCell ref="B52:D52"/>
    <mergeCell ref="B53:E53"/>
    <mergeCell ref="B51:E51"/>
    <mergeCell ref="B50:D50"/>
    <mergeCell ref="B18:D18"/>
    <mergeCell ref="B1:J1"/>
    <mergeCell ref="G6:G7"/>
    <mergeCell ref="B6:B7"/>
    <mergeCell ref="B2:Q2"/>
    <mergeCell ref="B3:Q3"/>
    <mergeCell ref="J6:N6"/>
    <mergeCell ref="H6:H7"/>
    <mergeCell ref="F6:F7"/>
    <mergeCell ref="D6:D7"/>
    <mergeCell ref="P4:Q4"/>
    <mergeCell ref="B58:D58"/>
    <mergeCell ref="B54:D54"/>
    <mergeCell ref="B55:E55"/>
    <mergeCell ref="B56:D56"/>
    <mergeCell ref="E6:E7"/>
    <mergeCell ref="C6:C7"/>
  </mergeCells>
  <printOptions horizontalCentered="1"/>
  <pageMargins left="0.1968503937007874" right="0.1968503937007874" top="0.5905511811023623" bottom="0.5905511811023623" header="0.5118110236220472" footer="0.5118110236220472"/>
  <pageSetup fitToHeight="4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="88" zoomScaleSheetLayoutView="88" zoomScalePageLayoutView="0" workbookViewId="0" topLeftCell="A1">
      <selection activeCell="E22" sqref="E22"/>
    </sheetView>
  </sheetViews>
  <sheetFormatPr defaultColWidth="9.00390625" defaultRowHeight="12.75"/>
  <cols>
    <col min="1" max="1" width="5.75390625" style="34" customWidth="1"/>
    <col min="2" max="2" width="56.25390625" style="41" customWidth="1"/>
    <col min="3" max="3" width="12.75390625" style="42" hidden="1" customWidth="1"/>
    <col min="4" max="4" width="16.75390625" style="37" customWidth="1"/>
    <col min="5" max="5" width="16.75390625" style="43" customWidth="1"/>
    <col min="6" max="7" width="16.75390625" style="37" customWidth="1"/>
    <col min="8" max="16384" width="9.125" style="34" customWidth="1"/>
  </cols>
  <sheetData>
    <row r="1" spans="1:8" ht="16.5">
      <c r="A1" s="747" t="s">
        <v>295</v>
      </c>
      <c r="B1" s="747"/>
      <c r="C1" s="747"/>
      <c r="D1" s="747"/>
      <c r="E1" s="747"/>
      <c r="F1" s="747"/>
      <c r="G1" s="747"/>
      <c r="H1" s="747"/>
    </row>
    <row r="2" spans="1:7" ht="34.5" customHeight="1">
      <c r="A2" s="797" t="s">
        <v>77</v>
      </c>
      <c r="B2" s="797"/>
      <c r="C2" s="797"/>
      <c r="D2" s="797"/>
      <c r="E2" s="797"/>
      <c r="F2" s="797"/>
      <c r="G2" s="797"/>
    </row>
    <row r="3" spans="1:7" ht="34.5" customHeight="1">
      <c r="A3" s="793" t="s">
        <v>56</v>
      </c>
      <c r="B3" s="793"/>
      <c r="C3" s="793"/>
      <c r="D3" s="793"/>
      <c r="E3" s="793"/>
      <c r="F3" s="793"/>
      <c r="G3" s="793"/>
    </row>
    <row r="4" spans="2:11" ht="17.25">
      <c r="B4" s="36"/>
      <c r="C4" s="36"/>
      <c r="D4" s="798"/>
      <c r="E4" s="798"/>
      <c r="F4" s="798" t="s">
        <v>9</v>
      </c>
      <c r="G4" s="798"/>
      <c r="H4" s="294"/>
      <c r="I4" s="294"/>
      <c r="J4" s="294"/>
      <c r="K4" s="294"/>
    </row>
    <row r="5" spans="1:7" s="38" customFormat="1" ht="17.25" thickBot="1">
      <c r="A5" s="794" t="s">
        <v>14</v>
      </c>
      <c r="B5" s="794"/>
      <c r="C5" s="38" t="s">
        <v>16</v>
      </c>
      <c r="D5" s="38" t="s">
        <v>15</v>
      </c>
      <c r="E5" s="38" t="s">
        <v>16</v>
      </c>
      <c r="F5" s="38" t="s">
        <v>17</v>
      </c>
      <c r="G5" s="38" t="s">
        <v>18</v>
      </c>
    </row>
    <row r="6" spans="1:7" s="39" customFormat="1" ht="25.5" customHeight="1" thickTop="1">
      <c r="A6" s="801" t="s">
        <v>21</v>
      </c>
      <c r="B6" s="803" t="s">
        <v>10</v>
      </c>
      <c r="C6" s="803" t="s">
        <v>11</v>
      </c>
      <c r="D6" s="795" t="s">
        <v>78</v>
      </c>
      <c r="E6" s="795" t="s">
        <v>79</v>
      </c>
      <c r="F6" s="795" t="s">
        <v>80</v>
      </c>
      <c r="G6" s="799" t="s">
        <v>202</v>
      </c>
    </row>
    <row r="7" spans="1:7" s="39" customFormat="1" ht="25.5" customHeight="1" thickBot="1">
      <c r="A7" s="802"/>
      <c r="B7" s="804"/>
      <c r="C7" s="804"/>
      <c r="D7" s="796"/>
      <c r="E7" s="796"/>
      <c r="F7" s="796"/>
      <c r="G7" s="800"/>
    </row>
    <row r="8" spans="1:7" ht="18.75" thickTop="1">
      <c r="A8" s="727"/>
      <c r="B8" s="728" t="s">
        <v>282</v>
      </c>
      <c r="C8" s="729"/>
      <c r="D8" s="730"/>
      <c r="E8" s="729"/>
      <c r="F8" s="729"/>
      <c r="G8" s="731"/>
    </row>
    <row r="9" spans="1:7" s="40" customFormat="1" ht="34.5" customHeight="1">
      <c r="A9" s="739">
        <v>1</v>
      </c>
      <c r="B9" s="732" t="s">
        <v>216</v>
      </c>
      <c r="C9" s="729"/>
      <c r="D9" s="522">
        <f>'10. Tábla'!I12</f>
        <v>110068.575</v>
      </c>
      <c r="E9" s="522">
        <v>38436</v>
      </c>
      <c r="F9" s="522">
        <v>38436</v>
      </c>
      <c r="G9" s="736">
        <v>38436</v>
      </c>
    </row>
    <row r="10" spans="1:7" s="286" customFormat="1" ht="25.5" customHeight="1" thickBot="1">
      <c r="A10" s="733"/>
      <c r="B10" s="734" t="s">
        <v>54</v>
      </c>
      <c r="C10" s="735" t="e">
        <f>SUM(#REF!,#REF!)</f>
        <v>#REF!</v>
      </c>
      <c r="D10" s="737">
        <f>SUM(D9:D9)</f>
        <v>110068.575</v>
      </c>
      <c r="E10" s="737">
        <f>SUM(E9:E9)</f>
        <v>38436</v>
      </c>
      <c r="F10" s="737">
        <f>SUM(F9:F9)</f>
        <v>38436</v>
      </c>
      <c r="G10" s="738">
        <f>SUM(G9:G9)</f>
        <v>38436</v>
      </c>
    </row>
    <row r="11" ht="18" thickTop="1">
      <c r="E11" s="37"/>
    </row>
    <row r="12" ht="17.25">
      <c r="E12" s="37"/>
    </row>
    <row r="13" ht="17.25">
      <c r="E13" s="37"/>
    </row>
    <row r="14" ht="17.25">
      <c r="E14" s="37"/>
    </row>
    <row r="15" ht="17.25">
      <c r="E15" s="37"/>
    </row>
    <row r="16" ht="17.25">
      <c r="E16" s="37"/>
    </row>
    <row r="17" spans="1:7" ht="16.5">
      <c r="A17" s="41"/>
      <c r="B17" s="34"/>
      <c r="C17" s="34"/>
      <c r="D17" s="34"/>
      <c r="E17" s="34"/>
      <c r="F17" s="34"/>
      <c r="G17" s="34"/>
    </row>
    <row r="18" ht="17.25">
      <c r="E18" s="37"/>
    </row>
    <row r="19" ht="17.25">
      <c r="E19" s="37"/>
    </row>
    <row r="20" ht="17.25">
      <c r="E20" s="37"/>
    </row>
    <row r="21" ht="17.25">
      <c r="E21" s="37"/>
    </row>
    <row r="22" ht="17.25">
      <c r="E22" s="37"/>
    </row>
    <row r="23" spans="1:3" s="37" customFormat="1" ht="17.25">
      <c r="A23" s="34"/>
      <c r="B23" s="41"/>
      <c r="C23" s="42"/>
    </row>
    <row r="24" spans="1:3" s="37" customFormat="1" ht="17.25">
      <c r="A24" s="34"/>
      <c r="B24" s="41"/>
      <c r="C24" s="42"/>
    </row>
    <row r="25" spans="1:3" s="37" customFormat="1" ht="17.25">
      <c r="A25" s="34"/>
      <c r="B25" s="41"/>
      <c r="C25" s="42"/>
    </row>
    <row r="26" spans="1:3" s="37" customFormat="1" ht="17.25">
      <c r="A26" s="34"/>
      <c r="B26" s="41"/>
      <c r="C26" s="42"/>
    </row>
    <row r="27" spans="1:3" s="37" customFormat="1" ht="17.25">
      <c r="A27" s="34"/>
      <c r="B27" s="41"/>
      <c r="C27" s="42"/>
    </row>
    <row r="28" spans="1:3" s="37" customFormat="1" ht="17.25">
      <c r="A28" s="34"/>
      <c r="B28" s="41"/>
      <c r="C28" s="42"/>
    </row>
  </sheetData>
  <sheetProtection/>
  <mergeCells count="13">
    <mergeCell ref="A1:H1"/>
    <mergeCell ref="G6:G7"/>
    <mergeCell ref="D6:D7"/>
    <mergeCell ref="E6:E7"/>
    <mergeCell ref="A6:A7"/>
    <mergeCell ref="B6:B7"/>
    <mergeCell ref="C6:C7"/>
    <mergeCell ref="A3:G3"/>
    <mergeCell ref="A5:B5"/>
    <mergeCell ref="F6:F7"/>
    <mergeCell ref="A2:G2"/>
    <mergeCell ref="D4:E4"/>
    <mergeCell ref="F4:G4"/>
  </mergeCells>
  <printOptions horizont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view="pageBreakPreview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4.75390625" style="355" customWidth="1"/>
    <col min="2" max="2" width="4.75390625" style="352" customWidth="1"/>
    <col min="3" max="3" width="4.75390625" style="356" customWidth="1"/>
    <col min="4" max="4" width="50.75390625" style="357" customWidth="1"/>
    <col min="5" max="5" width="5.75390625" style="358" customWidth="1"/>
    <col min="6" max="10" width="15.75390625" style="353" customWidth="1"/>
    <col min="11" max="13" width="14.00390625" style="354" customWidth="1"/>
    <col min="14" max="16384" width="9.125" style="354" customWidth="1"/>
  </cols>
  <sheetData>
    <row r="1" spans="1:256" ht="16.5">
      <c r="A1" s="747" t="s">
        <v>296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 t="s">
        <v>295</v>
      </c>
      <c r="R1" s="747"/>
      <c r="S1" s="747"/>
      <c r="T1" s="747"/>
      <c r="U1" s="747"/>
      <c r="V1" s="747"/>
      <c r="W1" s="747"/>
      <c r="X1" s="747"/>
      <c r="Y1" s="747" t="s">
        <v>295</v>
      </c>
      <c r="Z1" s="747"/>
      <c r="AA1" s="747"/>
      <c r="AB1" s="747"/>
      <c r="AC1" s="747"/>
      <c r="AD1" s="747"/>
      <c r="AE1" s="747"/>
      <c r="AF1" s="747"/>
      <c r="AG1" s="747" t="s">
        <v>295</v>
      </c>
      <c r="AH1" s="747"/>
      <c r="AI1" s="747"/>
      <c r="AJ1" s="747"/>
      <c r="AK1" s="747"/>
      <c r="AL1" s="747"/>
      <c r="AM1" s="747"/>
      <c r="AN1" s="747"/>
      <c r="AO1" s="747" t="s">
        <v>295</v>
      </c>
      <c r="AP1" s="747"/>
      <c r="AQ1" s="747"/>
      <c r="AR1" s="747"/>
      <c r="AS1" s="747"/>
      <c r="AT1" s="747"/>
      <c r="AU1" s="747"/>
      <c r="AV1" s="747"/>
      <c r="AW1" s="747" t="s">
        <v>295</v>
      </c>
      <c r="AX1" s="747"/>
      <c r="AY1" s="747"/>
      <c r="AZ1" s="747"/>
      <c r="BA1" s="747"/>
      <c r="BB1" s="747"/>
      <c r="BC1" s="747"/>
      <c r="BD1" s="747"/>
      <c r="BE1" s="747" t="s">
        <v>295</v>
      </c>
      <c r="BF1" s="747"/>
      <c r="BG1" s="747"/>
      <c r="BH1" s="747"/>
      <c r="BI1" s="747"/>
      <c r="BJ1" s="747"/>
      <c r="BK1" s="747"/>
      <c r="BL1" s="747"/>
      <c r="BM1" s="747" t="s">
        <v>295</v>
      </c>
      <c r="BN1" s="747"/>
      <c r="BO1" s="747"/>
      <c r="BP1" s="747"/>
      <c r="BQ1" s="747"/>
      <c r="BR1" s="747"/>
      <c r="BS1" s="747"/>
      <c r="BT1" s="747"/>
      <c r="BU1" s="747" t="s">
        <v>295</v>
      </c>
      <c r="BV1" s="747"/>
      <c r="BW1" s="747"/>
      <c r="BX1" s="747"/>
      <c r="BY1" s="747"/>
      <c r="BZ1" s="747"/>
      <c r="CA1" s="747"/>
      <c r="CB1" s="747"/>
      <c r="CC1" s="747" t="s">
        <v>295</v>
      </c>
      <c r="CD1" s="747"/>
      <c r="CE1" s="747"/>
      <c r="CF1" s="747"/>
      <c r="CG1" s="747"/>
      <c r="CH1" s="747"/>
      <c r="CI1" s="747"/>
      <c r="CJ1" s="747"/>
      <c r="CK1" s="747" t="s">
        <v>295</v>
      </c>
      <c r="CL1" s="747"/>
      <c r="CM1" s="747"/>
      <c r="CN1" s="747"/>
      <c r="CO1" s="747"/>
      <c r="CP1" s="747"/>
      <c r="CQ1" s="747"/>
      <c r="CR1" s="747"/>
      <c r="CS1" s="747" t="s">
        <v>295</v>
      </c>
      <c r="CT1" s="747"/>
      <c r="CU1" s="747"/>
      <c r="CV1" s="747"/>
      <c r="CW1" s="747"/>
      <c r="CX1" s="747"/>
      <c r="CY1" s="747"/>
      <c r="CZ1" s="747"/>
      <c r="DA1" s="747" t="s">
        <v>295</v>
      </c>
      <c r="DB1" s="747"/>
      <c r="DC1" s="747"/>
      <c r="DD1" s="747"/>
      <c r="DE1" s="747"/>
      <c r="DF1" s="747"/>
      <c r="DG1" s="747"/>
      <c r="DH1" s="747"/>
      <c r="DI1" s="747" t="s">
        <v>295</v>
      </c>
      <c r="DJ1" s="747"/>
      <c r="DK1" s="747"/>
      <c r="DL1" s="747"/>
      <c r="DM1" s="747"/>
      <c r="DN1" s="747"/>
      <c r="DO1" s="747"/>
      <c r="DP1" s="747"/>
      <c r="DQ1" s="747" t="s">
        <v>295</v>
      </c>
      <c r="DR1" s="747"/>
      <c r="DS1" s="747"/>
      <c r="DT1" s="747"/>
      <c r="DU1" s="747"/>
      <c r="DV1" s="747"/>
      <c r="DW1" s="747"/>
      <c r="DX1" s="747"/>
      <c r="DY1" s="747" t="s">
        <v>295</v>
      </c>
      <c r="DZ1" s="747"/>
      <c r="EA1" s="747"/>
      <c r="EB1" s="747"/>
      <c r="EC1" s="747"/>
      <c r="ED1" s="747"/>
      <c r="EE1" s="747"/>
      <c r="EF1" s="747"/>
      <c r="EG1" s="747" t="s">
        <v>295</v>
      </c>
      <c r="EH1" s="747"/>
      <c r="EI1" s="747"/>
      <c r="EJ1" s="747"/>
      <c r="EK1" s="747"/>
      <c r="EL1" s="747"/>
      <c r="EM1" s="747"/>
      <c r="EN1" s="747"/>
      <c r="EO1" s="747" t="s">
        <v>295</v>
      </c>
      <c r="EP1" s="747"/>
      <c r="EQ1" s="747"/>
      <c r="ER1" s="747"/>
      <c r="ES1" s="747"/>
      <c r="ET1" s="747"/>
      <c r="EU1" s="747"/>
      <c r="EV1" s="747"/>
      <c r="EW1" s="747" t="s">
        <v>295</v>
      </c>
      <c r="EX1" s="747"/>
      <c r="EY1" s="747"/>
      <c r="EZ1" s="747"/>
      <c r="FA1" s="747"/>
      <c r="FB1" s="747"/>
      <c r="FC1" s="747"/>
      <c r="FD1" s="747"/>
      <c r="FE1" s="747" t="s">
        <v>295</v>
      </c>
      <c r="FF1" s="747"/>
      <c r="FG1" s="747"/>
      <c r="FH1" s="747"/>
      <c r="FI1" s="747"/>
      <c r="FJ1" s="747"/>
      <c r="FK1" s="747"/>
      <c r="FL1" s="747"/>
      <c r="FM1" s="747" t="s">
        <v>295</v>
      </c>
      <c r="FN1" s="747"/>
      <c r="FO1" s="747"/>
      <c r="FP1" s="747"/>
      <c r="FQ1" s="747"/>
      <c r="FR1" s="747"/>
      <c r="FS1" s="747"/>
      <c r="FT1" s="747"/>
      <c r="FU1" s="747" t="s">
        <v>295</v>
      </c>
      <c r="FV1" s="747"/>
      <c r="FW1" s="747"/>
      <c r="FX1" s="747"/>
      <c r="FY1" s="747"/>
      <c r="FZ1" s="747"/>
      <c r="GA1" s="747"/>
      <c r="GB1" s="747"/>
      <c r="GC1" s="747" t="s">
        <v>295</v>
      </c>
      <c r="GD1" s="747"/>
      <c r="GE1" s="747"/>
      <c r="GF1" s="747"/>
      <c r="GG1" s="747"/>
      <c r="GH1" s="747"/>
      <c r="GI1" s="747"/>
      <c r="GJ1" s="747"/>
      <c r="GK1" s="747" t="s">
        <v>295</v>
      </c>
      <c r="GL1" s="747"/>
      <c r="GM1" s="747"/>
      <c r="GN1" s="747"/>
      <c r="GO1" s="747"/>
      <c r="GP1" s="747"/>
      <c r="GQ1" s="747"/>
      <c r="GR1" s="747"/>
      <c r="GS1" s="747" t="s">
        <v>295</v>
      </c>
      <c r="GT1" s="747"/>
      <c r="GU1" s="747"/>
      <c r="GV1" s="747"/>
      <c r="GW1" s="747"/>
      <c r="GX1" s="747"/>
      <c r="GY1" s="747"/>
      <c r="GZ1" s="747"/>
      <c r="HA1" s="747" t="s">
        <v>295</v>
      </c>
      <c r="HB1" s="747"/>
      <c r="HC1" s="747"/>
      <c r="HD1" s="747"/>
      <c r="HE1" s="747"/>
      <c r="HF1" s="747"/>
      <c r="HG1" s="747"/>
      <c r="HH1" s="747"/>
      <c r="HI1" s="747" t="s">
        <v>295</v>
      </c>
      <c r="HJ1" s="747"/>
      <c r="HK1" s="747"/>
      <c r="HL1" s="747"/>
      <c r="HM1" s="747"/>
      <c r="HN1" s="747"/>
      <c r="HO1" s="747"/>
      <c r="HP1" s="747"/>
      <c r="HQ1" s="747" t="s">
        <v>295</v>
      </c>
      <c r="HR1" s="747"/>
      <c r="HS1" s="747"/>
      <c r="HT1" s="747"/>
      <c r="HU1" s="747"/>
      <c r="HV1" s="747"/>
      <c r="HW1" s="747"/>
      <c r="HX1" s="747"/>
      <c r="HY1" s="747" t="s">
        <v>295</v>
      </c>
      <c r="HZ1" s="747"/>
      <c r="IA1" s="747"/>
      <c r="IB1" s="747"/>
      <c r="IC1" s="747"/>
      <c r="ID1" s="747"/>
      <c r="IE1" s="747"/>
      <c r="IF1" s="747"/>
      <c r="IG1" s="747" t="s">
        <v>295</v>
      </c>
      <c r="IH1" s="747"/>
      <c r="II1" s="747"/>
      <c r="IJ1" s="747"/>
      <c r="IK1" s="747"/>
      <c r="IL1" s="747"/>
      <c r="IM1" s="747"/>
      <c r="IN1" s="747"/>
      <c r="IO1" s="747" t="s">
        <v>295</v>
      </c>
      <c r="IP1" s="747"/>
      <c r="IQ1" s="747"/>
      <c r="IR1" s="747"/>
      <c r="IS1" s="747"/>
      <c r="IT1" s="747"/>
      <c r="IU1" s="747"/>
      <c r="IV1" s="747"/>
    </row>
    <row r="2" spans="2:10" ht="34.5" customHeight="1">
      <c r="B2" s="805" t="s">
        <v>273</v>
      </c>
      <c r="C2" s="805"/>
      <c r="D2" s="805"/>
      <c r="E2" s="805"/>
      <c r="F2" s="805"/>
      <c r="G2" s="805"/>
      <c r="H2" s="805"/>
      <c r="I2" s="805"/>
      <c r="J2" s="805"/>
    </row>
    <row r="3" spans="2:10" ht="34.5" customHeight="1">
      <c r="B3" s="805" t="s">
        <v>197</v>
      </c>
      <c r="C3" s="805"/>
      <c r="D3" s="805"/>
      <c r="E3" s="805"/>
      <c r="F3" s="805"/>
      <c r="G3" s="805"/>
      <c r="H3" s="805"/>
      <c r="I3" s="805"/>
      <c r="J3" s="805"/>
    </row>
    <row r="4" ht="16.5">
      <c r="J4" s="359" t="s">
        <v>9</v>
      </c>
    </row>
    <row r="5" spans="1:10" s="364" customFormat="1" ht="18" thickBot="1">
      <c r="A5" s="355"/>
      <c r="B5" s="360" t="s">
        <v>14</v>
      </c>
      <c r="C5" s="361" t="s">
        <v>15</v>
      </c>
      <c r="D5" s="362" t="s">
        <v>16</v>
      </c>
      <c r="E5" s="362"/>
      <c r="F5" s="362" t="s">
        <v>17</v>
      </c>
      <c r="G5" s="362" t="s">
        <v>18</v>
      </c>
      <c r="H5" s="362" t="s">
        <v>19</v>
      </c>
      <c r="I5" s="363" t="s">
        <v>20</v>
      </c>
      <c r="J5" s="362" t="s">
        <v>123</v>
      </c>
    </row>
    <row r="6" spans="1:10" s="364" customFormat="1" ht="75" customHeight="1">
      <c r="A6" s="355"/>
      <c r="B6" s="531" t="s">
        <v>70</v>
      </c>
      <c r="C6" s="532" t="s">
        <v>43</v>
      </c>
      <c r="D6" s="533" t="s">
        <v>10</v>
      </c>
      <c r="E6" s="534" t="s">
        <v>82</v>
      </c>
      <c r="F6" s="535" t="s">
        <v>55</v>
      </c>
      <c r="G6" s="536" t="s">
        <v>186</v>
      </c>
      <c r="H6" s="535" t="s">
        <v>184</v>
      </c>
      <c r="I6" s="535" t="s">
        <v>78</v>
      </c>
      <c r="J6" s="537" t="s">
        <v>185</v>
      </c>
    </row>
    <row r="7" spans="1:10" s="367" customFormat="1" ht="25.5" customHeight="1">
      <c r="A7" s="352"/>
      <c r="B7" s="538"/>
      <c r="C7" s="539"/>
      <c r="D7" s="540" t="s">
        <v>280</v>
      </c>
      <c r="E7" s="541" t="s">
        <v>81</v>
      </c>
      <c r="F7" s="561">
        <f>SUM(G7:J7)</f>
        <v>3409826.155</v>
      </c>
      <c r="G7" s="561">
        <v>1937502</v>
      </c>
      <c r="H7" s="561">
        <v>1261617</v>
      </c>
      <c r="I7" s="561">
        <f>'10. Tábla'!I66</f>
        <v>210707.155</v>
      </c>
      <c r="J7" s="562">
        <v>0</v>
      </c>
    </row>
    <row r="8" spans="1:10" s="365" customFormat="1" ht="16.5">
      <c r="A8" s="356"/>
      <c r="B8" s="538"/>
      <c r="C8" s="542"/>
      <c r="D8" s="540" t="s">
        <v>253</v>
      </c>
      <c r="E8" s="541" t="s">
        <v>81</v>
      </c>
      <c r="F8" s="561">
        <f>SUM(G8:J8)</f>
        <v>1760150.15</v>
      </c>
      <c r="G8" s="543">
        <v>0</v>
      </c>
      <c r="H8" s="544">
        <v>0</v>
      </c>
      <c r="I8" s="545">
        <f>'10. Tábla'!I70</f>
        <v>1760150.15</v>
      </c>
      <c r="J8" s="546">
        <v>0</v>
      </c>
    </row>
    <row r="9" spans="1:10" s="365" customFormat="1" ht="16.5">
      <c r="A9" s="356"/>
      <c r="B9" s="538"/>
      <c r="C9" s="542"/>
      <c r="D9" s="540" t="s">
        <v>322</v>
      </c>
      <c r="E9" s="541" t="s">
        <v>81</v>
      </c>
      <c r="F9" s="561">
        <f>SUM(G9:J9)</f>
        <v>144799.05</v>
      </c>
      <c r="G9" s="543">
        <v>0</v>
      </c>
      <c r="H9" s="544">
        <v>0</v>
      </c>
      <c r="I9" s="545">
        <f>'10. Tábla'!I20</f>
        <v>144799.05</v>
      </c>
      <c r="J9" s="546"/>
    </row>
    <row r="10" spans="1:10" s="366" customFormat="1" ht="34.5" customHeight="1">
      <c r="A10" s="355"/>
      <c r="B10" s="538"/>
      <c r="C10" s="547"/>
      <c r="D10" s="550" t="s">
        <v>69</v>
      </c>
      <c r="E10" s="548"/>
      <c r="F10" s="549">
        <f>SUM(F7:F9)</f>
        <v>5314775.3549999995</v>
      </c>
      <c r="G10" s="549">
        <f>SUM(G7:G9)</f>
        <v>1937502</v>
      </c>
      <c r="H10" s="549">
        <f>SUM(H7:H9)</f>
        <v>1261617</v>
      </c>
      <c r="I10" s="549">
        <f>SUM(I7:I9)+1</f>
        <v>2115657.355</v>
      </c>
      <c r="J10" s="549">
        <f>SUM(J7:J9)</f>
        <v>0</v>
      </c>
    </row>
    <row r="11" spans="1:10" ht="16.5" hidden="1">
      <c r="A11" s="356">
        <v>166</v>
      </c>
      <c r="B11" s="538"/>
      <c r="C11" s="547"/>
      <c r="D11" s="551"/>
      <c r="E11" s="552"/>
      <c r="F11" s="553">
        <v>4964663</v>
      </c>
      <c r="G11" s="553">
        <v>825340</v>
      </c>
      <c r="H11" s="553">
        <v>1807445</v>
      </c>
      <c r="I11" s="553"/>
      <c r="J11" s="554">
        <v>728849</v>
      </c>
    </row>
    <row r="12" spans="2:10" ht="17.25" thickBot="1">
      <c r="B12" s="555" t="s">
        <v>83</v>
      </c>
      <c r="C12" s="556"/>
      <c r="D12" s="557"/>
      <c r="E12" s="558"/>
      <c r="F12" s="559"/>
      <c r="G12" s="559"/>
      <c r="H12" s="559"/>
      <c r="I12" s="559"/>
      <c r="J12" s="560"/>
    </row>
    <row r="13" spans="2:4" ht="16.5">
      <c r="B13" s="303" t="s">
        <v>159</v>
      </c>
      <c r="C13" s="304"/>
      <c r="D13" s="139"/>
    </row>
    <row r="14" spans="2:4" ht="16.5">
      <c r="B14" s="303" t="s">
        <v>160</v>
      </c>
      <c r="C14" s="304"/>
      <c r="D14" s="139"/>
    </row>
  </sheetData>
  <sheetProtection/>
  <mergeCells count="34">
    <mergeCell ref="B2:J2"/>
    <mergeCell ref="B3:J3"/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HA1:HH1"/>
    <mergeCell ref="DQ1:DX1"/>
    <mergeCell ref="DY1:EF1"/>
    <mergeCell ref="EG1:EN1"/>
    <mergeCell ref="EO1:EV1"/>
    <mergeCell ref="EW1:FD1"/>
    <mergeCell ref="FE1:FL1"/>
    <mergeCell ref="HI1:HP1"/>
    <mergeCell ref="HQ1:HX1"/>
    <mergeCell ref="HY1:IF1"/>
    <mergeCell ref="IG1:IN1"/>
    <mergeCell ref="IO1:IV1"/>
    <mergeCell ref="FM1:FT1"/>
    <mergeCell ref="FU1:GB1"/>
    <mergeCell ref="GC1:GJ1"/>
    <mergeCell ref="GK1:GR1"/>
    <mergeCell ref="GS1:GZ1"/>
  </mergeCells>
  <printOptions horizontalCentered="1"/>
  <pageMargins left="0.1968503937007874" right="0.1968503937007874" top="0.5905511811023623" bottom="0.3937007874015748" header="0.5118110236220472" footer="0.5118110236220472"/>
  <pageSetup fitToHeight="5" fitToWidth="1" horizontalDpi="600" verticalDpi="600" orientation="portrait" paperSize="9" scale="67" r:id="rId1"/>
  <colBreaks count="1" manualBreakCount="1">
    <brk id="3" max="17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view="pageBreakPreview"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1" width="4.75390625" style="305" customWidth="1"/>
    <col min="2" max="2" width="4.75390625" style="308" customWidth="1"/>
    <col min="3" max="3" width="4.75390625" style="309" customWidth="1"/>
    <col min="4" max="4" width="50.75390625" style="310" customWidth="1"/>
    <col min="5" max="5" width="5.75390625" style="311" customWidth="1"/>
    <col min="6" max="10" width="15.75390625" style="306" customWidth="1"/>
    <col min="11" max="13" width="14.00390625" style="307" customWidth="1"/>
    <col min="14" max="16384" width="9.125" style="307" customWidth="1"/>
  </cols>
  <sheetData>
    <row r="1" spans="1:256" s="354" customFormat="1" ht="16.5">
      <c r="A1" s="747" t="s">
        <v>297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 t="s">
        <v>295</v>
      </c>
      <c r="R1" s="747"/>
      <c r="S1" s="747"/>
      <c r="T1" s="747"/>
      <c r="U1" s="747"/>
      <c r="V1" s="747"/>
      <c r="W1" s="747"/>
      <c r="X1" s="747"/>
      <c r="Y1" s="747" t="s">
        <v>295</v>
      </c>
      <c r="Z1" s="747"/>
      <c r="AA1" s="747"/>
      <c r="AB1" s="747"/>
      <c r="AC1" s="747"/>
      <c r="AD1" s="747"/>
      <c r="AE1" s="747"/>
      <c r="AF1" s="747"/>
      <c r="AG1" s="747" t="s">
        <v>295</v>
      </c>
      <c r="AH1" s="747"/>
      <c r="AI1" s="747"/>
      <c r="AJ1" s="747"/>
      <c r="AK1" s="747"/>
      <c r="AL1" s="747"/>
      <c r="AM1" s="747"/>
      <c r="AN1" s="747"/>
      <c r="AO1" s="747" t="s">
        <v>295</v>
      </c>
      <c r="AP1" s="747"/>
      <c r="AQ1" s="747"/>
      <c r="AR1" s="747"/>
      <c r="AS1" s="747"/>
      <c r="AT1" s="747"/>
      <c r="AU1" s="747"/>
      <c r="AV1" s="747"/>
      <c r="AW1" s="747" t="s">
        <v>295</v>
      </c>
      <c r="AX1" s="747"/>
      <c r="AY1" s="747"/>
      <c r="AZ1" s="747"/>
      <c r="BA1" s="747"/>
      <c r="BB1" s="747"/>
      <c r="BC1" s="747"/>
      <c r="BD1" s="747"/>
      <c r="BE1" s="747" t="s">
        <v>295</v>
      </c>
      <c r="BF1" s="747"/>
      <c r="BG1" s="747"/>
      <c r="BH1" s="747"/>
      <c r="BI1" s="747"/>
      <c r="BJ1" s="747"/>
      <c r="BK1" s="747"/>
      <c r="BL1" s="747"/>
      <c r="BM1" s="747" t="s">
        <v>295</v>
      </c>
      <c r="BN1" s="747"/>
      <c r="BO1" s="747"/>
      <c r="BP1" s="747"/>
      <c r="BQ1" s="747"/>
      <c r="BR1" s="747"/>
      <c r="BS1" s="747"/>
      <c r="BT1" s="747"/>
      <c r="BU1" s="747" t="s">
        <v>295</v>
      </c>
      <c r="BV1" s="747"/>
      <c r="BW1" s="747"/>
      <c r="BX1" s="747"/>
      <c r="BY1" s="747"/>
      <c r="BZ1" s="747"/>
      <c r="CA1" s="747"/>
      <c r="CB1" s="747"/>
      <c r="CC1" s="747" t="s">
        <v>295</v>
      </c>
      <c r="CD1" s="747"/>
      <c r="CE1" s="747"/>
      <c r="CF1" s="747"/>
      <c r="CG1" s="747"/>
      <c r="CH1" s="747"/>
      <c r="CI1" s="747"/>
      <c r="CJ1" s="747"/>
      <c r="CK1" s="747" t="s">
        <v>295</v>
      </c>
      <c r="CL1" s="747"/>
      <c r="CM1" s="747"/>
      <c r="CN1" s="747"/>
      <c r="CO1" s="747"/>
      <c r="CP1" s="747"/>
      <c r="CQ1" s="747"/>
      <c r="CR1" s="747"/>
      <c r="CS1" s="747" t="s">
        <v>295</v>
      </c>
      <c r="CT1" s="747"/>
      <c r="CU1" s="747"/>
      <c r="CV1" s="747"/>
      <c r="CW1" s="747"/>
      <c r="CX1" s="747"/>
      <c r="CY1" s="747"/>
      <c r="CZ1" s="747"/>
      <c r="DA1" s="747" t="s">
        <v>295</v>
      </c>
      <c r="DB1" s="747"/>
      <c r="DC1" s="747"/>
      <c r="DD1" s="747"/>
      <c r="DE1" s="747"/>
      <c r="DF1" s="747"/>
      <c r="DG1" s="747"/>
      <c r="DH1" s="747"/>
      <c r="DI1" s="747" t="s">
        <v>295</v>
      </c>
      <c r="DJ1" s="747"/>
      <c r="DK1" s="747"/>
      <c r="DL1" s="747"/>
      <c r="DM1" s="747"/>
      <c r="DN1" s="747"/>
      <c r="DO1" s="747"/>
      <c r="DP1" s="747"/>
      <c r="DQ1" s="747" t="s">
        <v>295</v>
      </c>
      <c r="DR1" s="747"/>
      <c r="DS1" s="747"/>
      <c r="DT1" s="747"/>
      <c r="DU1" s="747"/>
      <c r="DV1" s="747"/>
      <c r="DW1" s="747"/>
      <c r="DX1" s="747"/>
      <c r="DY1" s="747" t="s">
        <v>295</v>
      </c>
      <c r="DZ1" s="747"/>
      <c r="EA1" s="747"/>
      <c r="EB1" s="747"/>
      <c r="EC1" s="747"/>
      <c r="ED1" s="747"/>
      <c r="EE1" s="747"/>
      <c r="EF1" s="747"/>
      <c r="EG1" s="747" t="s">
        <v>295</v>
      </c>
      <c r="EH1" s="747"/>
      <c r="EI1" s="747"/>
      <c r="EJ1" s="747"/>
      <c r="EK1" s="747"/>
      <c r="EL1" s="747"/>
      <c r="EM1" s="747"/>
      <c r="EN1" s="747"/>
      <c r="EO1" s="747" t="s">
        <v>295</v>
      </c>
      <c r="EP1" s="747"/>
      <c r="EQ1" s="747"/>
      <c r="ER1" s="747"/>
      <c r="ES1" s="747"/>
      <c r="ET1" s="747"/>
      <c r="EU1" s="747"/>
      <c r="EV1" s="747"/>
      <c r="EW1" s="747" t="s">
        <v>295</v>
      </c>
      <c r="EX1" s="747"/>
      <c r="EY1" s="747"/>
      <c r="EZ1" s="747"/>
      <c r="FA1" s="747"/>
      <c r="FB1" s="747"/>
      <c r="FC1" s="747"/>
      <c r="FD1" s="747"/>
      <c r="FE1" s="747" t="s">
        <v>295</v>
      </c>
      <c r="FF1" s="747"/>
      <c r="FG1" s="747"/>
      <c r="FH1" s="747"/>
      <c r="FI1" s="747"/>
      <c r="FJ1" s="747"/>
      <c r="FK1" s="747"/>
      <c r="FL1" s="747"/>
      <c r="FM1" s="747" t="s">
        <v>295</v>
      </c>
      <c r="FN1" s="747"/>
      <c r="FO1" s="747"/>
      <c r="FP1" s="747"/>
      <c r="FQ1" s="747"/>
      <c r="FR1" s="747"/>
      <c r="FS1" s="747"/>
      <c r="FT1" s="747"/>
      <c r="FU1" s="747" t="s">
        <v>295</v>
      </c>
      <c r="FV1" s="747"/>
      <c r="FW1" s="747"/>
      <c r="FX1" s="747"/>
      <c r="FY1" s="747"/>
      <c r="FZ1" s="747"/>
      <c r="GA1" s="747"/>
      <c r="GB1" s="747"/>
      <c r="GC1" s="747" t="s">
        <v>295</v>
      </c>
      <c r="GD1" s="747"/>
      <c r="GE1" s="747"/>
      <c r="GF1" s="747"/>
      <c r="GG1" s="747"/>
      <c r="GH1" s="747"/>
      <c r="GI1" s="747"/>
      <c r="GJ1" s="747"/>
      <c r="GK1" s="747" t="s">
        <v>295</v>
      </c>
      <c r="GL1" s="747"/>
      <c r="GM1" s="747"/>
      <c r="GN1" s="747"/>
      <c r="GO1" s="747"/>
      <c r="GP1" s="747"/>
      <c r="GQ1" s="747"/>
      <c r="GR1" s="747"/>
      <c r="GS1" s="747" t="s">
        <v>295</v>
      </c>
      <c r="GT1" s="747"/>
      <c r="GU1" s="747"/>
      <c r="GV1" s="747"/>
      <c r="GW1" s="747"/>
      <c r="GX1" s="747"/>
      <c r="GY1" s="747"/>
      <c r="GZ1" s="747"/>
      <c r="HA1" s="747" t="s">
        <v>295</v>
      </c>
      <c r="HB1" s="747"/>
      <c r="HC1" s="747"/>
      <c r="HD1" s="747"/>
      <c r="HE1" s="747"/>
      <c r="HF1" s="747"/>
      <c r="HG1" s="747"/>
      <c r="HH1" s="747"/>
      <c r="HI1" s="747" t="s">
        <v>295</v>
      </c>
      <c r="HJ1" s="747"/>
      <c r="HK1" s="747"/>
      <c r="HL1" s="747"/>
      <c r="HM1" s="747"/>
      <c r="HN1" s="747"/>
      <c r="HO1" s="747"/>
      <c r="HP1" s="747"/>
      <c r="HQ1" s="747" t="s">
        <v>295</v>
      </c>
      <c r="HR1" s="747"/>
      <c r="HS1" s="747"/>
      <c r="HT1" s="747"/>
      <c r="HU1" s="747"/>
      <c r="HV1" s="747"/>
      <c r="HW1" s="747"/>
      <c r="HX1" s="747"/>
      <c r="HY1" s="747" t="s">
        <v>295</v>
      </c>
      <c r="HZ1" s="747"/>
      <c r="IA1" s="747"/>
      <c r="IB1" s="747"/>
      <c r="IC1" s="747"/>
      <c r="ID1" s="747"/>
      <c r="IE1" s="747"/>
      <c r="IF1" s="747"/>
      <c r="IG1" s="747" t="s">
        <v>295</v>
      </c>
      <c r="IH1" s="747"/>
      <c r="II1" s="747"/>
      <c r="IJ1" s="747"/>
      <c r="IK1" s="747"/>
      <c r="IL1" s="747"/>
      <c r="IM1" s="747"/>
      <c r="IN1" s="747"/>
      <c r="IO1" s="747" t="s">
        <v>295</v>
      </c>
      <c r="IP1" s="747"/>
      <c r="IQ1" s="747"/>
      <c r="IR1" s="747"/>
      <c r="IS1" s="747"/>
      <c r="IT1" s="747"/>
      <c r="IU1" s="747"/>
      <c r="IV1" s="747"/>
    </row>
    <row r="2" spans="2:10" ht="34.5" customHeight="1">
      <c r="B2" s="806" t="s">
        <v>273</v>
      </c>
      <c r="C2" s="806"/>
      <c r="D2" s="806"/>
      <c r="E2" s="806"/>
      <c r="F2" s="806"/>
      <c r="G2" s="806"/>
      <c r="H2" s="806"/>
      <c r="I2" s="806"/>
      <c r="J2" s="806"/>
    </row>
    <row r="3" spans="2:10" ht="34.5" customHeight="1">
      <c r="B3" s="806" t="s">
        <v>198</v>
      </c>
      <c r="C3" s="806"/>
      <c r="D3" s="806"/>
      <c r="E3" s="806"/>
      <c r="F3" s="806"/>
      <c r="G3" s="806"/>
      <c r="H3" s="806"/>
      <c r="I3" s="806"/>
      <c r="J3" s="806"/>
    </row>
    <row r="4" ht="16.5">
      <c r="J4" s="312" t="s">
        <v>9</v>
      </c>
    </row>
    <row r="5" spans="1:10" s="318" customFormat="1" ht="18" thickBot="1">
      <c r="A5" s="305"/>
      <c r="B5" s="313" t="s">
        <v>14</v>
      </c>
      <c r="C5" s="314" t="s">
        <v>15</v>
      </c>
      <c r="D5" s="315" t="s">
        <v>16</v>
      </c>
      <c r="E5" s="316"/>
      <c r="F5" s="315" t="s">
        <v>17</v>
      </c>
      <c r="G5" s="315" t="s">
        <v>18</v>
      </c>
      <c r="H5" s="315" t="s">
        <v>19</v>
      </c>
      <c r="I5" s="317" t="s">
        <v>20</v>
      </c>
      <c r="J5" s="315" t="s">
        <v>123</v>
      </c>
    </row>
    <row r="6" spans="1:10" s="318" customFormat="1" ht="75" customHeight="1" thickBot="1">
      <c r="A6" s="305"/>
      <c r="B6" s="343" t="s">
        <v>70</v>
      </c>
      <c r="C6" s="344" t="s">
        <v>43</v>
      </c>
      <c r="D6" s="345" t="s">
        <v>10</v>
      </c>
      <c r="E6" s="299" t="s">
        <v>82</v>
      </c>
      <c r="F6" s="346" t="s">
        <v>55</v>
      </c>
      <c r="G6" s="347" t="s">
        <v>186</v>
      </c>
      <c r="H6" s="346" t="s">
        <v>184</v>
      </c>
      <c r="I6" s="346" t="s">
        <v>78</v>
      </c>
      <c r="J6" s="348" t="s">
        <v>185</v>
      </c>
    </row>
    <row r="7" spans="2:10" ht="25.5" customHeight="1">
      <c r="B7" s="319"/>
      <c r="C7" s="320"/>
      <c r="D7" s="526" t="str">
        <f>'5.Többéves'!B9</f>
        <v>Kompenzációra átadott pénzeszköz</v>
      </c>
      <c r="E7" s="321" t="s">
        <v>81</v>
      </c>
      <c r="F7" s="527">
        <f>'[1]Beruházás (2)'!$B$21/1000</f>
        <v>390357</v>
      </c>
      <c r="G7" s="527">
        <f>'[1]Beruházás (2)'!$E$21/1000</f>
        <v>75956.375</v>
      </c>
      <c r="H7" s="527">
        <v>0</v>
      </c>
      <c r="I7" s="527">
        <f>'[1]Beruházás (2)'!$G$21/1000</f>
        <v>110068.575</v>
      </c>
      <c r="J7" s="528">
        <f>'5.Többéves'!E9</f>
        <v>38436</v>
      </c>
    </row>
    <row r="8" spans="2:10" ht="25.5" customHeight="1" thickBot="1">
      <c r="B8" s="319"/>
      <c r="C8" s="320"/>
      <c r="D8" s="529" t="str">
        <f>'4. Kiadás 2'!D9</f>
        <v>Önkormányzati kifizetések</v>
      </c>
      <c r="E8" s="321" t="s">
        <v>81</v>
      </c>
      <c r="F8" s="527">
        <f>SUM(G8:J8)</f>
        <v>36716.277</v>
      </c>
      <c r="G8" s="527">
        <v>0</v>
      </c>
      <c r="H8" s="527">
        <v>0</v>
      </c>
      <c r="I8" s="527">
        <f>'10. Tábla'!I63</f>
        <v>36716.277</v>
      </c>
      <c r="J8" s="530">
        <v>0</v>
      </c>
    </row>
    <row r="9" spans="1:10" s="322" customFormat="1" ht="34.5" customHeight="1" thickBot="1" thickTop="1">
      <c r="A9" s="305"/>
      <c r="B9" s="323"/>
      <c r="C9" s="324"/>
      <c r="D9" s="325" t="s">
        <v>199</v>
      </c>
      <c r="E9" s="326"/>
      <c r="F9" s="327">
        <f>SUM(F7:F8)</f>
        <v>427073.277</v>
      </c>
      <c r="G9" s="327">
        <f>SUM(G7:G8)</f>
        <v>75956.375</v>
      </c>
      <c r="H9" s="327">
        <f>SUM(H7:H8)</f>
        <v>0</v>
      </c>
      <c r="I9" s="327">
        <f>SUM(I7:I8)</f>
        <v>146784.852</v>
      </c>
      <c r="J9" s="327">
        <f>SUM(J7:J8)</f>
        <v>38436</v>
      </c>
    </row>
    <row r="10" spans="6:10" ht="17.25" hidden="1" thickBot="1">
      <c r="F10" s="306">
        <v>4964663</v>
      </c>
      <c r="G10" s="306">
        <v>825340</v>
      </c>
      <c r="H10" s="306">
        <v>1807445</v>
      </c>
      <c r="J10" s="306">
        <v>728849</v>
      </c>
    </row>
    <row r="11" spans="2:4" ht="16.5">
      <c r="B11" s="300" t="s">
        <v>83</v>
      </c>
      <c r="C11" s="301"/>
      <c r="D11" s="302"/>
    </row>
    <row r="12" spans="2:4" ht="16.5">
      <c r="B12" s="303" t="s">
        <v>159</v>
      </c>
      <c r="C12" s="304"/>
      <c r="D12" s="139"/>
    </row>
    <row r="13" spans="2:4" ht="16.5">
      <c r="B13" s="303" t="s">
        <v>160</v>
      </c>
      <c r="C13" s="304"/>
      <c r="D13" s="139"/>
    </row>
  </sheetData>
  <sheetProtection/>
  <mergeCells count="34">
    <mergeCell ref="B2:J2"/>
    <mergeCell ref="B3:J3"/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HA1:HH1"/>
    <mergeCell ref="DQ1:DX1"/>
    <mergeCell ref="DY1:EF1"/>
    <mergeCell ref="EG1:EN1"/>
    <mergeCell ref="EO1:EV1"/>
    <mergeCell ref="EW1:FD1"/>
    <mergeCell ref="FE1:FL1"/>
    <mergeCell ref="HI1:HP1"/>
    <mergeCell ref="HQ1:HX1"/>
    <mergeCell ref="HY1:IF1"/>
    <mergeCell ref="IG1:IN1"/>
    <mergeCell ref="IO1:IV1"/>
    <mergeCell ref="FM1:FT1"/>
    <mergeCell ref="FU1:GB1"/>
    <mergeCell ref="GC1:GJ1"/>
    <mergeCell ref="GK1:GR1"/>
    <mergeCell ref="GS1:GZ1"/>
  </mergeCells>
  <printOptions horizontalCentered="1"/>
  <pageMargins left="0.1968503937007874" right="0.1968503937007874" top="0.5905511811023623" bottom="0.3937007874015748" header="0.5118110236220472" footer="0.5118110236220472"/>
  <pageSetup fitToHeight="5" fitToWidth="1" horizontalDpi="600" verticalDpi="600" orientation="portrait" paperSize="9" scale="67" r:id="rId1"/>
  <colBreaks count="1" manualBreakCount="1">
    <brk id="3" max="177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Normal="75" zoomScaleSheetLayoutView="100" zoomScalePageLayoutView="0" workbookViewId="0" topLeftCell="A1">
      <selection activeCell="A2" sqref="A2:F2"/>
    </sheetView>
  </sheetViews>
  <sheetFormatPr defaultColWidth="9.00390625" defaultRowHeight="12.75"/>
  <cols>
    <col min="1" max="1" width="8.75390625" style="90" customWidth="1"/>
    <col min="2" max="2" width="62.625" style="6" bestFit="1" customWidth="1"/>
    <col min="3" max="3" width="16.75390625" style="5" customWidth="1"/>
    <col min="4" max="4" width="8.75390625" style="90" customWidth="1"/>
    <col min="5" max="5" width="54.00390625" style="6" bestFit="1" customWidth="1"/>
    <col min="6" max="6" width="16.75390625" style="5" customWidth="1"/>
    <col min="7" max="7" width="3.625" style="51" customWidth="1"/>
    <col min="8" max="16384" width="9.125" style="6" customWidth="1"/>
  </cols>
  <sheetData>
    <row r="1" spans="1:9" s="45" customFormat="1" ht="16.5">
      <c r="A1" s="747" t="s">
        <v>298</v>
      </c>
      <c r="B1" s="747"/>
      <c r="C1" s="747"/>
      <c r="D1" s="747"/>
      <c r="E1" s="747"/>
      <c r="F1" s="747"/>
      <c r="G1" s="747"/>
      <c r="H1" s="747"/>
      <c r="I1" s="747"/>
    </row>
    <row r="2" spans="1:7" s="45" customFormat="1" ht="26.25" customHeight="1" thickBot="1">
      <c r="A2" s="807" t="s">
        <v>272</v>
      </c>
      <c r="B2" s="807"/>
      <c r="C2" s="807"/>
      <c r="D2" s="807"/>
      <c r="E2" s="807"/>
      <c r="F2" s="807"/>
      <c r="G2" s="46"/>
    </row>
    <row r="3" spans="1:7" s="45" customFormat="1" ht="27.75" customHeight="1">
      <c r="A3" s="808" t="s">
        <v>200</v>
      </c>
      <c r="B3" s="809"/>
      <c r="C3" s="809"/>
      <c r="D3" s="809"/>
      <c r="E3" s="809"/>
      <c r="F3" s="810"/>
      <c r="G3" s="46"/>
    </row>
    <row r="4" spans="1:6" ht="25.5" customHeight="1">
      <c r="A4" s="236"/>
      <c r="B4" s="47" t="s">
        <v>133</v>
      </c>
      <c r="C4" s="48" t="s">
        <v>134</v>
      </c>
      <c r="D4" s="49"/>
      <c r="E4" s="50" t="s">
        <v>135</v>
      </c>
      <c r="F4" s="237" t="s">
        <v>134</v>
      </c>
    </row>
    <row r="5" spans="1:6" ht="15" customHeight="1">
      <c r="A5" s="238" t="s">
        <v>71</v>
      </c>
      <c r="B5" s="6" t="s">
        <v>161</v>
      </c>
      <c r="C5" s="52">
        <f>'10. Tábla'!G99+'10. Tábla'!I47</f>
        <v>276141.584</v>
      </c>
      <c r="D5" s="53" t="s">
        <v>71</v>
      </c>
      <c r="E5" s="6" t="s">
        <v>136</v>
      </c>
      <c r="F5" s="239">
        <f>'10. Tábla'!I79</f>
        <v>6669.784</v>
      </c>
    </row>
    <row r="6" spans="1:6" ht="15" customHeight="1">
      <c r="A6" s="238" t="s">
        <v>72</v>
      </c>
      <c r="B6" s="6" t="s">
        <v>181</v>
      </c>
      <c r="C6" s="52"/>
      <c r="D6" s="53" t="s">
        <v>72</v>
      </c>
      <c r="E6" s="6" t="s">
        <v>137</v>
      </c>
      <c r="F6" s="239">
        <f>'10. Tábla'!I80</f>
        <v>2456.8340648489316</v>
      </c>
    </row>
    <row r="7" spans="1:6" ht="15">
      <c r="A7" s="238" t="s">
        <v>73</v>
      </c>
      <c r="B7" s="4" t="s">
        <v>23</v>
      </c>
      <c r="C7" s="52">
        <f>'10. Tábla'!I54+'10. Tábla'!I50+'10. Tábla'!I46+'10. Tábla'!I44</f>
        <v>156851.87714447867</v>
      </c>
      <c r="D7" s="53" t="s">
        <v>73</v>
      </c>
      <c r="E7" s="12" t="s">
        <v>138</v>
      </c>
      <c r="F7" s="239">
        <f>'10. Tábla'!I81+'10. Tábla'!I90+'10. Tábla'!I86</f>
        <v>423867.00907962973</v>
      </c>
    </row>
    <row r="8" spans="1:6" ht="15">
      <c r="A8" s="238" t="s">
        <v>74</v>
      </c>
      <c r="B8" s="12" t="s">
        <v>26</v>
      </c>
      <c r="C8" s="52"/>
      <c r="D8" s="54" t="s">
        <v>74</v>
      </c>
      <c r="E8" s="12" t="s">
        <v>24</v>
      </c>
      <c r="F8" s="239"/>
    </row>
    <row r="9" spans="1:6" ht="15">
      <c r="A9" s="238"/>
      <c r="B9" s="4"/>
      <c r="C9" s="52"/>
      <c r="D9" s="54" t="s">
        <v>75</v>
      </c>
      <c r="E9" s="101" t="s">
        <v>68</v>
      </c>
      <c r="F9" s="240">
        <v>0</v>
      </c>
    </row>
    <row r="10" spans="1:6" ht="15">
      <c r="A10" s="238"/>
      <c r="B10" s="4"/>
      <c r="C10" s="235"/>
      <c r="D10" s="54" t="s">
        <v>76</v>
      </c>
      <c r="E10" s="101" t="s">
        <v>66</v>
      </c>
      <c r="F10" s="240">
        <v>0</v>
      </c>
    </row>
    <row r="11" spans="1:7" s="45" customFormat="1" ht="24.75" customHeight="1">
      <c r="A11" s="241"/>
      <c r="B11" s="56" t="s">
        <v>50</v>
      </c>
      <c r="C11" s="57">
        <f>SUM(C5:C9)+1</f>
        <v>432994.46114447864</v>
      </c>
      <c r="D11" s="58"/>
      <c r="E11" s="56" t="s">
        <v>45</v>
      </c>
      <c r="F11" s="242">
        <f>SUM(F5:F10)</f>
        <v>432993.62714447867</v>
      </c>
      <c r="G11" s="46"/>
    </row>
    <row r="12" spans="1:7" ht="23.25" customHeight="1">
      <c r="A12" s="243"/>
      <c r="B12" s="7" t="s">
        <v>140</v>
      </c>
      <c r="C12" s="59"/>
      <c r="D12" s="60"/>
      <c r="E12" s="7" t="s">
        <v>141</v>
      </c>
      <c r="F12" s="244"/>
      <c r="G12" s="61"/>
    </row>
    <row r="13" spans="1:7" ht="15">
      <c r="A13" s="245" t="s">
        <v>71</v>
      </c>
      <c r="B13" s="55" t="s">
        <v>162</v>
      </c>
      <c r="C13" s="62">
        <f>'10. Tábla'!H28+'10. Tábla'!I35+'10. Tábla'!H17</f>
        <v>1531143.67</v>
      </c>
      <c r="D13" s="63" t="s">
        <v>71</v>
      </c>
      <c r="E13" s="55" t="s">
        <v>2</v>
      </c>
      <c r="F13" s="244">
        <f>'10. Tábla'!I67+'10. Tábla'!I70+'10. Tábla'!I64+1</f>
        <v>2115657.355</v>
      </c>
      <c r="G13" s="64"/>
    </row>
    <row r="14" spans="1:7" ht="15">
      <c r="A14" s="245" t="s">
        <v>72</v>
      </c>
      <c r="B14" s="55" t="s">
        <v>25</v>
      </c>
      <c r="C14" s="62">
        <f>'10. Tábla'!H13+'10. Tábla'!H18+'10. Tábla'!I36+'10. Tábla'!I39+'10. Tábla'!H33+'10. Tábla'!I20</f>
        <v>724336.537</v>
      </c>
      <c r="D14" s="63" t="s">
        <v>72</v>
      </c>
      <c r="E14" s="55" t="s">
        <v>3</v>
      </c>
      <c r="F14" s="244">
        <v>0</v>
      </c>
      <c r="G14" s="64"/>
    </row>
    <row r="15" spans="1:7" ht="15">
      <c r="A15" s="245" t="s">
        <v>73</v>
      </c>
      <c r="B15" s="6" t="s">
        <v>27</v>
      </c>
      <c r="C15" s="62"/>
      <c r="D15" s="63" t="s">
        <v>73</v>
      </c>
      <c r="E15" s="55" t="s">
        <v>86</v>
      </c>
      <c r="F15" s="244">
        <f>'10. Tábla'!I61-'10. Tábla'!I64</f>
        <v>146784.852</v>
      </c>
      <c r="G15" s="64"/>
    </row>
    <row r="16" spans="1:7" ht="15">
      <c r="A16" s="245"/>
      <c r="C16" s="62"/>
      <c r="D16" s="63" t="s">
        <v>74</v>
      </c>
      <c r="E16" s="55" t="s">
        <v>67</v>
      </c>
      <c r="F16" s="244">
        <f>'10. Tábla'!I72</f>
        <v>0</v>
      </c>
      <c r="G16" s="64"/>
    </row>
    <row r="17" spans="1:7" s="45" customFormat="1" ht="24.75" customHeight="1" thickBot="1">
      <c r="A17" s="246"/>
      <c r="B17" s="65" t="s">
        <v>51</v>
      </c>
      <c r="C17" s="66">
        <f>SUM(C13:C15)+1</f>
        <v>2255481.207</v>
      </c>
      <c r="D17" s="67"/>
      <c r="E17" s="65" t="s">
        <v>46</v>
      </c>
      <c r="F17" s="247">
        <f>SUM(F13:F16)</f>
        <v>2262442.207</v>
      </c>
      <c r="G17" s="46"/>
    </row>
    <row r="18" spans="1:7" s="45" customFormat="1" ht="24.75" customHeight="1" thickBot="1" thickTop="1">
      <c r="A18" s="248"/>
      <c r="B18" s="68" t="s">
        <v>28</v>
      </c>
      <c r="C18" s="69">
        <f>C11+C17-1</f>
        <v>2688474.6681444785</v>
      </c>
      <c r="D18" s="70"/>
      <c r="E18" s="68" t="s">
        <v>47</v>
      </c>
      <c r="F18" s="249">
        <f>F11+F17</f>
        <v>2695435.8341444787</v>
      </c>
      <c r="G18" s="46"/>
    </row>
    <row r="19" spans="1:7" s="45" customFormat="1" ht="24.75" customHeight="1" thickTop="1">
      <c r="A19" s="250"/>
      <c r="B19" s="7" t="s">
        <v>143</v>
      </c>
      <c r="C19" s="71">
        <v>0</v>
      </c>
      <c r="D19" s="72"/>
      <c r="E19" s="7" t="s">
        <v>144</v>
      </c>
      <c r="F19" s="251"/>
      <c r="G19" s="46"/>
    </row>
    <row r="20" spans="1:7" s="45" customFormat="1" ht="15">
      <c r="A20" s="252" t="s">
        <v>71</v>
      </c>
      <c r="B20" s="45" t="s">
        <v>147</v>
      </c>
      <c r="C20" s="71"/>
      <c r="D20" s="72" t="s">
        <v>71</v>
      </c>
      <c r="E20" s="45" t="s">
        <v>148</v>
      </c>
      <c r="F20" s="251">
        <v>0</v>
      </c>
      <c r="G20" s="46"/>
    </row>
    <row r="21" spans="1:7" s="45" customFormat="1" ht="15">
      <c r="A21" s="252" t="s">
        <v>72</v>
      </c>
      <c r="B21" s="45" t="s">
        <v>87</v>
      </c>
      <c r="C21" s="71"/>
      <c r="D21" s="72"/>
      <c r="F21" s="251"/>
      <c r="G21" s="46"/>
    </row>
    <row r="22" spans="1:7" s="45" customFormat="1" ht="24.75" customHeight="1">
      <c r="A22" s="250"/>
      <c r="B22" s="7" t="s">
        <v>149</v>
      </c>
      <c r="C22" s="71">
        <f>SUM(C23:C25)</f>
        <v>6961</v>
      </c>
      <c r="D22" s="72"/>
      <c r="E22" s="7" t="s">
        <v>150</v>
      </c>
      <c r="F22" s="251">
        <v>0</v>
      </c>
      <c r="G22" s="46"/>
    </row>
    <row r="23" spans="1:7" s="45" customFormat="1" ht="15">
      <c r="A23" s="252" t="s">
        <v>73</v>
      </c>
      <c r="B23" s="73" t="s">
        <v>145</v>
      </c>
      <c r="C23" s="71"/>
      <c r="D23" s="72" t="s">
        <v>72</v>
      </c>
      <c r="E23" s="73" t="s">
        <v>146</v>
      </c>
      <c r="F23" s="251"/>
      <c r="G23" s="46"/>
    </row>
    <row r="24" spans="1:7" s="45" customFormat="1" ht="15">
      <c r="A24" s="252" t="s">
        <v>74</v>
      </c>
      <c r="B24" s="45" t="s">
        <v>147</v>
      </c>
      <c r="C24" s="71"/>
      <c r="D24" s="72" t="s">
        <v>73</v>
      </c>
      <c r="E24" s="45" t="s">
        <v>148</v>
      </c>
      <c r="F24" s="251"/>
      <c r="G24" s="46"/>
    </row>
    <row r="25" spans="1:7" s="45" customFormat="1" ht="15">
      <c r="A25" s="252" t="s">
        <v>75</v>
      </c>
      <c r="B25" s="45" t="s">
        <v>87</v>
      </c>
      <c r="C25" s="71">
        <f>'10. Tábla'!G100</f>
        <v>6961</v>
      </c>
      <c r="D25" s="72"/>
      <c r="F25" s="251"/>
      <c r="G25" s="46"/>
    </row>
    <row r="26" spans="1:7" s="78" customFormat="1" ht="15.75" thickBot="1">
      <c r="A26" s="253"/>
      <c r="B26" s="74" t="s">
        <v>52</v>
      </c>
      <c r="C26" s="75">
        <f>SUM(C20:C25)-C22</f>
        <v>6961</v>
      </c>
      <c r="D26" s="76"/>
      <c r="E26" s="74" t="s">
        <v>48</v>
      </c>
      <c r="F26" s="254">
        <f>SUM(F19:F24)</f>
        <v>0</v>
      </c>
      <c r="G26" s="77"/>
    </row>
    <row r="27" spans="1:7" s="45" customFormat="1" ht="30" customHeight="1" thickBot="1" thickTop="1">
      <c r="A27" s="255"/>
      <c r="B27" s="74" t="s">
        <v>53</v>
      </c>
      <c r="C27" s="79">
        <f>SUM(C23:C24,C20:C20,C17,C11)-1</f>
        <v>2688474.6681444785</v>
      </c>
      <c r="D27" s="80"/>
      <c r="E27" s="74" t="s">
        <v>49</v>
      </c>
      <c r="F27" s="256">
        <f>SUM(F23:F24,F17,F20:F20,F11)</f>
        <v>2695435.8341444787</v>
      </c>
      <c r="G27" s="46"/>
    </row>
    <row r="28" spans="1:7" s="45" customFormat="1" ht="15.75" thickTop="1">
      <c r="A28" s="257"/>
      <c r="B28" s="81" t="s">
        <v>190</v>
      </c>
      <c r="C28" s="82">
        <f>C18-F18</f>
        <v>-6961.166000000201</v>
      </c>
      <c r="D28" s="83"/>
      <c r="E28" s="84"/>
      <c r="F28" s="258"/>
      <c r="G28" s="46"/>
    </row>
    <row r="29" spans="1:7" s="45" customFormat="1" ht="15">
      <c r="A29" s="349"/>
      <c r="B29" s="351" t="s">
        <v>205</v>
      </c>
      <c r="C29" s="350"/>
      <c r="D29" s="83"/>
      <c r="E29" s="84"/>
      <c r="F29" s="258"/>
      <c r="G29" s="46"/>
    </row>
    <row r="30" spans="1:7" s="45" customFormat="1" ht="15">
      <c r="A30" s="349"/>
      <c r="B30" s="351" t="s">
        <v>206</v>
      </c>
      <c r="C30" s="350"/>
      <c r="D30" s="83"/>
      <c r="E30" s="84"/>
      <c r="F30" s="258"/>
      <c r="G30" s="46"/>
    </row>
    <row r="31" spans="1:7" s="45" customFormat="1" ht="15">
      <c r="A31" s="259"/>
      <c r="B31" s="85" t="s">
        <v>88</v>
      </c>
      <c r="C31" s="86">
        <f>C28-F26</f>
        <v>-6961.166000000201</v>
      </c>
      <c r="D31" s="87"/>
      <c r="E31" s="85"/>
      <c r="F31" s="260"/>
      <c r="G31" s="46"/>
    </row>
    <row r="32" spans="1:6" ht="19.5" customHeight="1">
      <c r="A32" s="261"/>
      <c r="B32" s="6" t="s">
        <v>151</v>
      </c>
      <c r="C32" s="88">
        <f>C11/C27</f>
        <v>0.1610558084385155</v>
      </c>
      <c r="D32" s="89"/>
      <c r="E32" s="6" t="s">
        <v>152</v>
      </c>
      <c r="F32" s="262">
        <f>F11/F27</f>
        <v>0.1606395602742698</v>
      </c>
    </row>
    <row r="33" spans="1:6" ht="19.5" customHeight="1" thickBot="1">
      <c r="A33" s="263"/>
      <c r="B33" s="264" t="s">
        <v>153</v>
      </c>
      <c r="C33" s="265">
        <f>C17/C27</f>
        <v>0.8389445635196108</v>
      </c>
      <c r="D33" s="266"/>
      <c r="E33" s="264" t="s">
        <v>154</v>
      </c>
      <c r="F33" s="267">
        <f>F17/F27</f>
        <v>0.8393604397257302</v>
      </c>
    </row>
    <row r="34" ht="15">
      <c r="E34" s="6" t="s">
        <v>44</v>
      </c>
    </row>
    <row r="35" ht="15">
      <c r="C35" s="5" t="s">
        <v>44</v>
      </c>
    </row>
  </sheetData>
  <sheetProtection/>
  <mergeCells count="3">
    <mergeCell ref="A2:F2"/>
    <mergeCell ref="A3:F3"/>
    <mergeCell ref="A1:I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view="pageBreakPreview" zoomScaleSheetLayoutView="100" zoomScalePageLayoutView="0" workbookViewId="0" topLeftCell="A1">
      <selection activeCell="E12" sqref="E12"/>
    </sheetView>
  </sheetViews>
  <sheetFormatPr defaultColWidth="31.25390625" defaultRowHeight="12.75"/>
  <cols>
    <col min="1" max="2" width="4.75390625" style="91" customWidth="1"/>
    <col min="3" max="3" width="50.75390625" style="108" customWidth="1"/>
    <col min="4" max="6" width="13.75390625" style="92" customWidth="1"/>
    <col min="7" max="7" width="30.75390625" style="186" customWidth="1"/>
    <col min="8" max="8" width="12.125" style="93" customWidth="1"/>
    <col min="9" max="9" width="12.875" style="93" customWidth="1"/>
    <col min="10" max="16384" width="31.25390625" style="93" customWidth="1"/>
  </cols>
  <sheetData>
    <row r="1" spans="1:256" s="354" customFormat="1" ht="16.5">
      <c r="A1" s="747" t="s">
        <v>299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  <c r="Q1" s="747" t="s">
        <v>295</v>
      </c>
      <c r="R1" s="747"/>
      <c r="S1" s="747"/>
      <c r="T1" s="747"/>
      <c r="U1" s="747"/>
      <c r="V1" s="747"/>
      <c r="W1" s="747"/>
      <c r="X1" s="747"/>
      <c r="Y1" s="747" t="s">
        <v>295</v>
      </c>
      <c r="Z1" s="747"/>
      <c r="AA1" s="747"/>
      <c r="AB1" s="747"/>
      <c r="AC1" s="747"/>
      <c r="AD1" s="747"/>
      <c r="AE1" s="747"/>
      <c r="AF1" s="747"/>
      <c r="AG1" s="747" t="s">
        <v>295</v>
      </c>
      <c r="AH1" s="747"/>
      <c r="AI1" s="747"/>
      <c r="AJ1" s="747"/>
      <c r="AK1" s="747"/>
      <c r="AL1" s="747"/>
      <c r="AM1" s="747"/>
      <c r="AN1" s="747"/>
      <c r="AO1" s="747" t="s">
        <v>295</v>
      </c>
      <c r="AP1" s="747"/>
      <c r="AQ1" s="747"/>
      <c r="AR1" s="747"/>
      <c r="AS1" s="747"/>
      <c r="AT1" s="747"/>
      <c r="AU1" s="747"/>
      <c r="AV1" s="747"/>
      <c r="AW1" s="747" t="s">
        <v>295</v>
      </c>
      <c r="AX1" s="747"/>
      <c r="AY1" s="747"/>
      <c r="AZ1" s="747"/>
      <c r="BA1" s="747"/>
      <c r="BB1" s="747"/>
      <c r="BC1" s="747"/>
      <c r="BD1" s="747"/>
      <c r="BE1" s="747" t="s">
        <v>295</v>
      </c>
      <c r="BF1" s="747"/>
      <c r="BG1" s="747"/>
      <c r="BH1" s="747"/>
      <c r="BI1" s="747"/>
      <c r="BJ1" s="747"/>
      <c r="BK1" s="747"/>
      <c r="BL1" s="747"/>
      <c r="BM1" s="747" t="s">
        <v>295</v>
      </c>
      <c r="BN1" s="747"/>
      <c r="BO1" s="747"/>
      <c r="BP1" s="747"/>
      <c r="BQ1" s="747"/>
      <c r="BR1" s="747"/>
      <c r="BS1" s="747"/>
      <c r="BT1" s="747"/>
      <c r="BU1" s="747" t="s">
        <v>295</v>
      </c>
      <c r="BV1" s="747"/>
      <c r="BW1" s="747"/>
      <c r="BX1" s="747"/>
      <c r="BY1" s="747"/>
      <c r="BZ1" s="747"/>
      <c r="CA1" s="747"/>
      <c r="CB1" s="747"/>
      <c r="CC1" s="747" t="s">
        <v>295</v>
      </c>
      <c r="CD1" s="747"/>
      <c r="CE1" s="747"/>
      <c r="CF1" s="747"/>
      <c r="CG1" s="747"/>
      <c r="CH1" s="747"/>
      <c r="CI1" s="747"/>
      <c r="CJ1" s="747"/>
      <c r="CK1" s="747" t="s">
        <v>295</v>
      </c>
      <c r="CL1" s="747"/>
      <c r="CM1" s="747"/>
      <c r="CN1" s="747"/>
      <c r="CO1" s="747"/>
      <c r="CP1" s="747"/>
      <c r="CQ1" s="747"/>
      <c r="CR1" s="747"/>
      <c r="CS1" s="747" t="s">
        <v>295</v>
      </c>
      <c r="CT1" s="747"/>
      <c r="CU1" s="747"/>
      <c r="CV1" s="747"/>
      <c r="CW1" s="747"/>
      <c r="CX1" s="747"/>
      <c r="CY1" s="747"/>
      <c r="CZ1" s="747"/>
      <c r="DA1" s="747" t="s">
        <v>295</v>
      </c>
      <c r="DB1" s="747"/>
      <c r="DC1" s="747"/>
      <c r="DD1" s="747"/>
      <c r="DE1" s="747"/>
      <c r="DF1" s="747"/>
      <c r="DG1" s="747"/>
      <c r="DH1" s="747"/>
      <c r="DI1" s="747" t="s">
        <v>295</v>
      </c>
      <c r="DJ1" s="747"/>
      <c r="DK1" s="747"/>
      <c r="DL1" s="747"/>
      <c r="DM1" s="747"/>
      <c r="DN1" s="747"/>
      <c r="DO1" s="747"/>
      <c r="DP1" s="747"/>
      <c r="DQ1" s="747" t="s">
        <v>295</v>
      </c>
      <c r="DR1" s="747"/>
      <c r="DS1" s="747"/>
      <c r="DT1" s="747"/>
      <c r="DU1" s="747"/>
      <c r="DV1" s="747"/>
      <c r="DW1" s="747"/>
      <c r="DX1" s="747"/>
      <c r="DY1" s="747" t="s">
        <v>295</v>
      </c>
      <c r="DZ1" s="747"/>
      <c r="EA1" s="747"/>
      <c r="EB1" s="747"/>
      <c r="EC1" s="747"/>
      <c r="ED1" s="747"/>
      <c r="EE1" s="747"/>
      <c r="EF1" s="747"/>
      <c r="EG1" s="747" t="s">
        <v>295</v>
      </c>
      <c r="EH1" s="747"/>
      <c r="EI1" s="747"/>
      <c r="EJ1" s="747"/>
      <c r="EK1" s="747"/>
      <c r="EL1" s="747"/>
      <c r="EM1" s="747"/>
      <c r="EN1" s="747"/>
      <c r="EO1" s="747" t="s">
        <v>295</v>
      </c>
      <c r="EP1" s="747"/>
      <c r="EQ1" s="747"/>
      <c r="ER1" s="747"/>
      <c r="ES1" s="747"/>
      <c r="ET1" s="747"/>
      <c r="EU1" s="747"/>
      <c r="EV1" s="747"/>
      <c r="EW1" s="747" t="s">
        <v>295</v>
      </c>
      <c r="EX1" s="747"/>
      <c r="EY1" s="747"/>
      <c r="EZ1" s="747"/>
      <c r="FA1" s="747"/>
      <c r="FB1" s="747"/>
      <c r="FC1" s="747"/>
      <c r="FD1" s="747"/>
      <c r="FE1" s="747" t="s">
        <v>295</v>
      </c>
      <c r="FF1" s="747"/>
      <c r="FG1" s="747"/>
      <c r="FH1" s="747"/>
      <c r="FI1" s="747"/>
      <c r="FJ1" s="747"/>
      <c r="FK1" s="747"/>
      <c r="FL1" s="747"/>
      <c r="FM1" s="747" t="s">
        <v>295</v>
      </c>
      <c r="FN1" s="747"/>
      <c r="FO1" s="747"/>
      <c r="FP1" s="747"/>
      <c r="FQ1" s="747"/>
      <c r="FR1" s="747"/>
      <c r="FS1" s="747"/>
      <c r="FT1" s="747"/>
      <c r="FU1" s="747" t="s">
        <v>295</v>
      </c>
      <c r="FV1" s="747"/>
      <c r="FW1" s="747"/>
      <c r="FX1" s="747"/>
      <c r="FY1" s="747"/>
      <c r="FZ1" s="747"/>
      <c r="GA1" s="747"/>
      <c r="GB1" s="747"/>
      <c r="GC1" s="747" t="s">
        <v>295</v>
      </c>
      <c r="GD1" s="747"/>
      <c r="GE1" s="747"/>
      <c r="GF1" s="747"/>
      <c r="GG1" s="747"/>
      <c r="GH1" s="747"/>
      <c r="GI1" s="747"/>
      <c r="GJ1" s="747"/>
      <c r="GK1" s="747" t="s">
        <v>295</v>
      </c>
      <c r="GL1" s="747"/>
      <c r="GM1" s="747"/>
      <c r="GN1" s="747"/>
      <c r="GO1" s="747"/>
      <c r="GP1" s="747"/>
      <c r="GQ1" s="747"/>
      <c r="GR1" s="747"/>
      <c r="GS1" s="747" t="s">
        <v>295</v>
      </c>
      <c r="GT1" s="747"/>
      <c r="GU1" s="747"/>
      <c r="GV1" s="747"/>
      <c r="GW1" s="747"/>
      <c r="GX1" s="747"/>
      <c r="GY1" s="747"/>
      <c r="GZ1" s="747"/>
      <c r="HA1" s="747" t="s">
        <v>295</v>
      </c>
      <c r="HB1" s="747"/>
      <c r="HC1" s="747"/>
      <c r="HD1" s="747"/>
      <c r="HE1" s="747"/>
      <c r="HF1" s="747"/>
      <c r="HG1" s="747"/>
      <c r="HH1" s="747"/>
      <c r="HI1" s="747" t="s">
        <v>295</v>
      </c>
      <c r="HJ1" s="747"/>
      <c r="HK1" s="747"/>
      <c r="HL1" s="747"/>
      <c r="HM1" s="747"/>
      <c r="HN1" s="747"/>
      <c r="HO1" s="747"/>
      <c r="HP1" s="747"/>
      <c r="HQ1" s="747" t="s">
        <v>295</v>
      </c>
      <c r="HR1" s="747"/>
      <c r="HS1" s="747"/>
      <c r="HT1" s="747"/>
      <c r="HU1" s="747"/>
      <c r="HV1" s="747"/>
      <c r="HW1" s="747"/>
      <c r="HX1" s="747"/>
      <c r="HY1" s="747" t="s">
        <v>295</v>
      </c>
      <c r="HZ1" s="747"/>
      <c r="IA1" s="747"/>
      <c r="IB1" s="747"/>
      <c r="IC1" s="747"/>
      <c r="ID1" s="747"/>
      <c r="IE1" s="747"/>
      <c r="IF1" s="747"/>
      <c r="IG1" s="747" t="s">
        <v>295</v>
      </c>
      <c r="IH1" s="747"/>
      <c r="II1" s="747"/>
      <c r="IJ1" s="747"/>
      <c r="IK1" s="747"/>
      <c r="IL1" s="747"/>
      <c r="IM1" s="747"/>
      <c r="IN1" s="747"/>
      <c r="IO1" s="747" t="s">
        <v>295</v>
      </c>
      <c r="IP1" s="747"/>
      <c r="IQ1" s="747"/>
      <c r="IR1" s="747"/>
      <c r="IS1" s="747"/>
      <c r="IT1" s="747"/>
      <c r="IU1" s="747"/>
      <c r="IV1" s="747"/>
    </row>
    <row r="2" spans="3:7" ht="34.5" customHeight="1">
      <c r="C2" s="811" t="s">
        <v>1</v>
      </c>
      <c r="D2" s="811"/>
      <c r="E2" s="811"/>
      <c r="F2" s="811"/>
      <c r="G2" s="811"/>
    </row>
    <row r="3" spans="3:7" ht="34.5" customHeight="1">
      <c r="C3" s="811" t="s">
        <v>182</v>
      </c>
      <c r="D3" s="811"/>
      <c r="E3" s="811"/>
      <c r="F3" s="811"/>
      <c r="G3" s="811"/>
    </row>
    <row r="4" spans="2:7" ht="17.25" thickBot="1">
      <c r="B4" s="91" t="s">
        <v>14</v>
      </c>
      <c r="C4" s="105" t="s">
        <v>15</v>
      </c>
      <c r="D4" s="95" t="s">
        <v>16</v>
      </c>
      <c r="E4" s="95" t="s">
        <v>17</v>
      </c>
      <c r="F4" s="95" t="s">
        <v>18</v>
      </c>
      <c r="G4" s="186" t="s">
        <v>19</v>
      </c>
    </row>
    <row r="5" spans="2:7" ht="50.25" thickBot="1">
      <c r="B5" s="192" t="s">
        <v>70</v>
      </c>
      <c r="C5" s="193" t="s">
        <v>10</v>
      </c>
      <c r="D5" s="194" t="s">
        <v>4</v>
      </c>
      <c r="E5" s="194" t="s">
        <v>155</v>
      </c>
      <c r="F5" s="194" t="s">
        <v>183</v>
      </c>
      <c r="G5" s="195" t="s">
        <v>156</v>
      </c>
    </row>
    <row r="6" spans="2:7" ht="18" thickBot="1" thickTop="1">
      <c r="B6" s="190"/>
      <c r="C6" s="191" t="s">
        <v>273</v>
      </c>
      <c r="D6" s="285">
        <v>3</v>
      </c>
      <c r="E6" s="285">
        <v>0</v>
      </c>
      <c r="F6" s="285">
        <v>3</v>
      </c>
      <c r="G6" s="187"/>
    </row>
    <row r="7" spans="2:7" ht="30" customHeight="1" thickBot="1" thickTop="1">
      <c r="B7" s="295"/>
      <c r="C7" s="296" t="s">
        <v>54</v>
      </c>
      <c r="D7" s="297">
        <f>SUM(D6:D6)</f>
        <v>3</v>
      </c>
      <c r="E7" s="297">
        <f>SUM(E6:E6)</f>
        <v>0</v>
      </c>
      <c r="F7" s="297">
        <f>SUM(F6:F6)</f>
        <v>3</v>
      </c>
      <c r="G7" s="298"/>
    </row>
    <row r="11" spans="3:7" ht="16.5">
      <c r="C11" s="106"/>
      <c r="D11" s="96"/>
      <c r="E11" s="96"/>
      <c r="F11" s="96"/>
      <c r="G11" s="188"/>
    </row>
    <row r="12" spans="3:7" ht="16.5">
      <c r="C12" s="107"/>
      <c r="D12" s="98"/>
      <c r="E12" s="98"/>
      <c r="F12" s="98"/>
      <c r="G12" s="188"/>
    </row>
    <row r="13" spans="3:7" ht="16.5">
      <c r="C13" s="107"/>
      <c r="D13" s="98"/>
      <c r="E13" s="98"/>
      <c r="F13" s="98"/>
      <c r="G13" s="188"/>
    </row>
    <row r="14" spans="3:7" ht="16.5">
      <c r="C14" s="107"/>
      <c r="D14" s="98"/>
      <c r="E14" s="98"/>
      <c r="F14" s="98"/>
      <c r="G14" s="188"/>
    </row>
    <row r="15" spans="3:7" ht="16.5">
      <c r="C15" s="106"/>
      <c r="D15" s="96"/>
      <c r="E15" s="96"/>
      <c r="F15" s="96"/>
      <c r="G15" s="188"/>
    </row>
    <row r="16" spans="3:7" ht="16.5">
      <c r="C16" s="106"/>
      <c r="D16" s="96"/>
      <c r="E16" s="96"/>
      <c r="F16" s="96"/>
      <c r="G16" s="188"/>
    </row>
    <row r="17" spans="3:7" ht="16.5">
      <c r="C17" s="106"/>
      <c r="D17" s="96"/>
      <c r="E17" s="96"/>
      <c r="F17" s="96"/>
      <c r="G17" s="188"/>
    </row>
    <row r="20" spans="1:7" s="97" customFormat="1" ht="17.25">
      <c r="A20" s="94"/>
      <c r="B20" s="94"/>
      <c r="C20" s="109"/>
      <c r="D20" s="99"/>
      <c r="E20" s="99"/>
      <c r="F20" s="99"/>
      <c r="G20" s="189"/>
    </row>
    <row r="22" spans="1:7" s="97" customFormat="1" ht="17.25">
      <c r="A22" s="94"/>
      <c r="B22" s="94"/>
      <c r="C22" s="109"/>
      <c r="D22" s="99"/>
      <c r="E22" s="99"/>
      <c r="F22" s="99"/>
      <c r="G22" s="189"/>
    </row>
    <row r="25" spans="1:7" s="97" customFormat="1" ht="17.25">
      <c r="A25" s="94"/>
      <c r="B25" s="94"/>
      <c r="C25" s="109"/>
      <c r="D25" s="99"/>
      <c r="E25" s="99"/>
      <c r="F25" s="99"/>
      <c r="G25" s="189"/>
    </row>
    <row r="43" spans="1:7" s="97" customFormat="1" ht="17.25">
      <c r="A43" s="94"/>
      <c r="B43" s="94"/>
      <c r="C43" s="109"/>
      <c r="D43" s="99"/>
      <c r="E43" s="99"/>
      <c r="F43" s="99"/>
      <c r="G43" s="189"/>
    </row>
    <row r="52" ht="16.5">
      <c r="D52" s="100"/>
    </row>
    <row r="53" ht="16.5">
      <c r="D53" s="100"/>
    </row>
    <row r="54" ht="16.5">
      <c r="D54" s="100"/>
    </row>
    <row r="55" ht="16.5">
      <c r="D55" s="100"/>
    </row>
    <row r="56" ht="16.5">
      <c r="D56" s="100"/>
    </row>
    <row r="57" ht="16.5">
      <c r="D57" s="100"/>
    </row>
    <row r="58" ht="16.5">
      <c r="D58" s="100"/>
    </row>
    <row r="59" ht="16.5">
      <c r="D59" s="100"/>
    </row>
  </sheetData>
  <sheetProtection/>
  <mergeCells count="34">
    <mergeCell ref="C2:G2"/>
    <mergeCell ref="C3:G3"/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HA1:HH1"/>
    <mergeCell ref="DQ1:DX1"/>
    <mergeCell ref="DY1:EF1"/>
    <mergeCell ref="EG1:EN1"/>
    <mergeCell ref="EO1:EV1"/>
    <mergeCell ref="EW1:FD1"/>
    <mergeCell ref="FE1:FL1"/>
    <mergeCell ref="HI1:HP1"/>
    <mergeCell ref="HQ1:HX1"/>
    <mergeCell ref="HY1:IF1"/>
    <mergeCell ref="IG1:IN1"/>
    <mergeCell ref="IO1:IV1"/>
    <mergeCell ref="FM1:FT1"/>
    <mergeCell ref="FU1:GB1"/>
    <mergeCell ref="GC1:GJ1"/>
    <mergeCell ref="GK1:GR1"/>
    <mergeCell ref="GS1:GZ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egyimesine</dc:creator>
  <cp:keywords/>
  <dc:description/>
  <cp:lastModifiedBy>Timi</cp:lastModifiedBy>
  <cp:lastPrinted>2015-02-13T08:37:28Z</cp:lastPrinted>
  <dcterms:created xsi:type="dcterms:W3CDTF">2011-11-09T10:58:30Z</dcterms:created>
  <dcterms:modified xsi:type="dcterms:W3CDTF">2015-02-13T10:47:49Z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